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FB640CFA-EE83-4351-9064-6FF5121FB55B}" xr6:coauthVersionLast="38" xr6:coauthVersionMax="38" xr10:uidLastSave="{00000000-0000-0000-0000-000000000000}"/>
  <workbookProtection workbookAlgorithmName="SHA-512" workbookHashValue="ZWzAuyqhz1yfdWbpKP1mnW1uajhWzMm+EpZHsAW8jmgEq9Z1/W0MypGOQPrXc8QuHlkNWUgCP8FXnGY64Nv98w==" workbookSaltValue="kmmB3d1YPZO0UJ/XzK6xoQ==" workbookSpinCount="100000" lockStructure="1"/>
  <bookViews>
    <workbookView xWindow="120" yWindow="110" windowWidth="19000" windowHeight="9170" activeTab="1" xr2:uid="{00000000-000D-0000-FFFF-FFFF00000000}"/>
  </bookViews>
  <sheets>
    <sheet name="pharmacien" sheetId="8" r:id="rId1"/>
    <sheet name="Infirmière" sheetId="9" r:id="rId2"/>
    <sheet name="Menu" sheetId="6" state="hidden" r:id="rId3"/>
  </sheets>
  <definedNames>
    <definedName name="abstral">Menu!$E$12:$E$17</definedName>
    <definedName name="cassette">Menu!$J$4:$J$5</definedName>
    <definedName name="CFTM">Menu!$C$7:$C$8</definedName>
    <definedName name="concentration">Menu!$F$3:$F$5</definedName>
    <definedName name="DCI">Menu!$E$3:$E$5</definedName>
    <definedName name="dosage">Menu!$E$12:$E$15</definedName>
    <definedName name="effentora">Menu!$G$17:$G$20</definedName>
    <definedName name="encours">Menu!$L$4:$L$5</definedName>
    <definedName name="genre">Menu!$A$4:$A$5</definedName>
    <definedName name="LI">Menu!$G$12:$G$13</definedName>
    <definedName name="oxycontin">Menu!$I$17:$I$24</definedName>
    <definedName name="patch">Menu!$G$3:$G$4</definedName>
    <definedName name="patchs">Menu!$I$12:$I$13</definedName>
    <definedName name="pca">Menu!$H$3:$H$5</definedName>
    <definedName name="pharmacie">Menu!$C$13:$C$21</definedName>
    <definedName name="prescripteurs">Menu!$J$10:$J$14</definedName>
    <definedName name="produitPO">Menu!$C$3:$C$10</definedName>
    <definedName name="unité">#REF!</definedName>
    <definedName name="unités">Menu!$L$10:$L$13</definedName>
    <definedName name="voie">Menu!$K$17:$K$22</definedName>
    <definedName name="volume">Menu!$K$4:$K$5</definedName>
    <definedName name="_xlnm.Print_Area" localSheetId="0">pharmacien!$C$22:$D$45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4" i="9" l="1"/>
  <c r="A1" i="9" l="1"/>
  <c r="D44" i="8"/>
  <c r="D30" i="9"/>
  <c r="C26" i="9"/>
  <c r="D26" i="9"/>
  <c r="C28" i="9"/>
  <c r="D28" i="9"/>
  <c r="D16" i="9"/>
  <c r="D24" i="9" s="1"/>
  <c r="C16" i="9"/>
  <c r="C24" i="9" s="1"/>
  <c r="C21" i="9"/>
  <c r="C30" i="9" s="1"/>
  <c r="A6" i="9"/>
  <c r="A7" i="9"/>
  <c r="A5" i="9"/>
  <c r="D28" i="8" l="1"/>
  <c r="D10" i="8"/>
  <c r="D12" i="8" s="1"/>
  <c r="E12" i="8" s="1"/>
  <c r="G12" i="8" s="1"/>
  <c r="AT12" i="8" s="1"/>
  <c r="D27" i="8"/>
  <c r="D36" i="8"/>
  <c r="A12" i="9" s="1"/>
  <c r="D35" i="8"/>
  <c r="A11" i="9" s="1"/>
  <c r="G13" i="6"/>
  <c r="G12" i="6"/>
  <c r="E16" i="8"/>
  <c r="G16" i="8"/>
  <c r="AT16" i="8" s="1"/>
  <c r="E14" i="8"/>
  <c r="D34" i="8" s="1"/>
  <c r="A10" i="9" s="1"/>
  <c r="E13" i="8"/>
  <c r="D25" i="8"/>
  <c r="D24" i="8"/>
  <c r="B18" i="8"/>
  <c r="B33" i="9" s="1"/>
  <c r="E11" i="8"/>
  <c r="G11" i="8" s="1"/>
  <c r="H11" i="8" s="1"/>
  <c r="AK8" i="8"/>
  <c r="G8" i="8"/>
  <c r="H8" i="8" s="1"/>
  <c r="E15" i="8"/>
  <c r="G15" i="8" s="1"/>
  <c r="G13" i="8"/>
  <c r="H13" i="8" s="1"/>
  <c r="S13" i="8" s="1"/>
  <c r="AT13" i="8"/>
  <c r="P13" i="8"/>
  <c r="AA13" i="8" s="1"/>
  <c r="AB13" i="8"/>
  <c r="Q13" i="8"/>
  <c r="R13" i="8" s="1"/>
  <c r="AI8" i="8"/>
  <c r="BQ13" i="8"/>
  <c r="E10" i="8"/>
  <c r="P16" i="8"/>
  <c r="K16" i="8" s="1"/>
  <c r="AE16" i="8"/>
  <c r="H16" i="8"/>
  <c r="G10" i="8"/>
  <c r="AT10" i="8" s="1"/>
  <c r="Q16" i="8"/>
  <c r="AJ16" i="8"/>
  <c r="AB16" i="8"/>
  <c r="AA16" i="8"/>
  <c r="G14" i="8"/>
  <c r="P14" i="8"/>
  <c r="AB14" i="8" s="1"/>
  <c r="AU16" i="8"/>
  <c r="AA14" i="8"/>
  <c r="P10" i="8" l="1"/>
  <c r="AB10" i="8" s="1"/>
  <c r="AX13" i="8"/>
  <c r="AF13" i="8"/>
  <c r="T13" i="8"/>
  <c r="AG13" i="8"/>
  <c r="P15" i="8"/>
  <c r="AT15" i="8"/>
  <c r="AE15" i="8"/>
  <c r="Q15" i="8"/>
  <c r="K15" i="8"/>
  <c r="H15" i="8"/>
  <c r="K14" i="8"/>
  <c r="AU14" i="8" s="1"/>
  <c r="AA10" i="8"/>
  <c r="U13" i="8"/>
  <c r="CA13" i="8" s="1"/>
  <c r="BY13" i="8"/>
  <c r="M13" i="8"/>
  <c r="K13" i="8"/>
  <c r="AE13" i="8"/>
  <c r="AE12" i="8"/>
  <c r="H12" i="8"/>
  <c r="S12" i="8" s="1"/>
  <c r="AX12" i="8" s="1"/>
  <c r="AT14" i="8"/>
  <c r="H14" i="8"/>
  <c r="Q14" i="8"/>
  <c r="AA15" i="8"/>
  <c r="AB15" i="8"/>
  <c r="P12" i="8"/>
  <c r="AJ11" i="8"/>
  <c r="S11" i="8"/>
  <c r="T11" i="8" s="1"/>
  <c r="AT11" i="8"/>
  <c r="I11" i="8"/>
  <c r="J11" i="8" s="1"/>
  <c r="P11" i="8"/>
  <c r="K11" i="8" s="1"/>
  <c r="AE11" i="8"/>
  <c r="Q10" i="8"/>
  <c r="H10" i="8"/>
  <c r="AE10" i="8"/>
  <c r="I16" i="8"/>
  <c r="S16" i="8"/>
  <c r="T16" i="8" s="1"/>
  <c r="U16" i="8" s="1"/>
  <c r="M16" i="8"/>
  <c r="AU15" i="8"/>
  <c r="R16" i="8"/>
  <c r="BY16" i="8" s="1"/>
  <c r="CS16" i="8"/>
  <c r="CO16" i="8" s="1"/>
  <c r="R15" i="8"/>
  <c r="BQ15" i="8" s="1"/>
  <c r="BI15" i="8" s="1"/>
  <c r="AW15" i="8" s="1"/>
  <c r="AD15" i="8" s="1"/>
  <c r="AE14" i="8"/>
  <c r="CS15" i="8"/>
  <c r="CO15" i="8" s="1"/>
  <c r="CK15" i="8" s="1"/>
  <c r="CF15" i="8" s="1"/>
  <c r="BX15" i="8" s="1"/>
  <c r="BP15" i="8" s="1"/>
  <c r="BH15" i="8" s="1"/>
  <c r="AV15" i="8" s="1"/>
  <c r="K10" i="8"/>
  <c r="AJ15" i="8"/>
  <c r="AJ8" i="8"/>
  <c r="S8" i="8"/>
  <c r="T8" i="8" s="1"/>
  <c r="AJ13" i="8"/>
  <c r="I13" i="8"/>
  <c r="P8" i="8"/>
  <c r="K8" i="8" s="1"/>
  <c r="AE8" i="8"/>
  <c r="AT8" i="8"/>
  <c r="I8" i="8"/>
  <c r="AJ12" i="8" l="1"/>
  <c r="AG12" i="8"/>
  <c r="M12" i="8"/>
  <c r="I12" i="8"/>
  <c r="V12" i="8" s="1"/>
  <c r="N12" i="8" s="1"/>
  <c r="T12" i="8"/>
  <c r="CT12" i="8" s="1"/>
  <c r="CP12" i="8" s="1"/>
  <c r="AF12" i="8"/>
  <c r="AU13" i="8"/>
  <c r="CS13" i="8"/>
  <c r="CO13" i="8" s="1"/>
  <c r="I15" i="8"/>
  <c r="S15" i="8"/>
  <c r="AY13" i="8"/>
  <c r="BS13" i="8"/>
  <c r="BK13" i="8" s="1"/>
  <c r="BA13" i="8" s="1"/>
  <c r="AI13" i="8" s="1"/>
  <c r="BI13" i="8"/>
  <c r="AW13" i="8" s="1"/>
  <c r="AD13" i="8" s="1"/>
  <c r="CT13" i="8"/>
  <c r="CP13" i="8" s="1"/>
  <c r="CL13" i="8" s="1"/>
  <c r="CG13" i="8" s="1"/>
  <c r="BZ13" i="8" s="1"/>
  <c r="BR13" i="8" s="1"/>
  <c r="BJ13" i="8" s="1"/>
  <c r="AZ13" i="8" s="1"/>
  <c r="AH13" i="8"/>
  <c r="CH13" i="8"/>
  <c r="CS14" i="8"/>
  <c r="CO14" i="8" s="1"/>
  <c r="R14" i="8"/>
  <c r="BQ14" i="8" s="1"/>
  <c r="BI14" i="8" s="1"/>
  <c r="AW14" i="8" s="1"/>
  <c r="AD14" i="8" s="1"/>
  <c r="BY14" i="8"/>
  <c r="S14" i="8"/>
  <c r="I14" i="8"/>
  <c r="J14" i="8" s="1"/>
  <c r="AJ14" i="8"/>
  <c r="T14" i="8"/>
  <c r="M14" i="8"/>
  <c r="BQ16" i="8"/>
  <c r="BI16" i="8" s="1"/>
  <c r="AW16" i="8" s="1"/>
  <c r="AD16" i="8" s="1"/>
  <c r="K12" i="8"/>
  <c r="AA12" i="8"/>
  <c r="AB12" i="8"/>
  <c r="Q12" i="8"/>
  <c r="R12" i="8" s="1"/>
  <c r="AU11" i="8"/>
  <c r="U11" i="8"/>
  <c r="CA11" i="8" s="1"/>
  <c r="Y11" i="8"/>
  <c r="O11" i="8"/>
  <c r="AB11" i="8"/>
  <c r="AA11" i="8"/>
  <c r="Q11" i="8"/>
  <c r="R11" i="8" s="1"/>
  <c r="V11" i="8"/>
  <c r="N11" i="8" s="1"/>
  <c r="AG11" i="8"/>
  <c r="AF11" i="8"/>
  <c r="AX11" i="8"/>
  <c r="M11" i="8"/>
  <c r="AJ10" i="8"/>
  <c r="S10" i="8"/>
  <c r="M10" i="8" s="1"/>
  <c r="AY10" i="8" s="1"/>
  <c r="I10" i="8"/>
  <c r="R10" i="8"/>
  <c r="BQ10" i="8" s="1"/>
  <c r="BI10" i="8" s="1"/>
  <c r="AW10" i="8" s="1"/>
  <c r="AD10" i="8" s="1"/>
  <c r="AY12" i="8"/>
  <c r="CK16" i="8"/>
  <c r="CF16" i="8" s="1"/>
  <c r="BX16" i="8" s="1"/>
  <c r="BP16" i="8" s="1"/>
  <c r="BH16" i="8" s="1"/>
  <c r="AV16" i="8" s="1"/>
  <c r="AC16" i="8"/>
  <c r="V13" i="8"/>
  <c r="N13" i="8" s="1"/>
  <c r="J13" i="8"/>
  <c r="M8" i="8"/>
  <c r="AF8" i="8"/>
  <c r="AX8" i="8"/>
  <c r="AG8" i="8"/>
  <c r="U8" i="8"/>
  <c r="U12" i="8"/>
  <c r="CH12" i="8" s="1"/>
  <c r="CA12" i="8" s="1"/>
  <c r="BS12" i="8" s="1"/>
  <c r="BK12" i="8" s="1"/>
  <c r="BA12" i="8" s="1"/>
  <c r="AI12" i="8" s="1"/>
  <c r="AY16" i="8"/>
  <c r="BP8" i="8"/>
  <c r="CF8" i="8"/>
  <c r="AV8" i="8"/>
  <c r="CK8" i="8"/>
  <c r="AU8" i="8"/>
  <c r="BX8" i="8"/>
  <c r="BH8" i="8"/>
  <c r="BI8" i="8"/>
  <c r="AW8" i="8"/>
  <c r="AD8" i="8"/>
  <c r="V8" i="8"/>
  <c r="W8" i="8" s="1"/>
  <c r="J8" i="8"/>
  <c r="CP8" i="8"/>
  <c r="AH8" i="8"/>
  <c r="CT8" i="8"/>
  <c r="CA8" i="8"/>
  <c r="CH8" i="8"/>
  <c r="BY15" i="8"/>
  <c r="AG16" i="8"/>
  <c r="AX16" i="8"/>
  <c r="AF16" i="8"/>
  <c r="AB8" i="8"/>
  <c r="Q8" i="8"/>
  <c r="AA8" i="8"/>
  <c r="AC15" i="8"/>
  <c r="V16" i="8"/>
  <c r="W16" i="8" s="1"/>
  <c r="CS10" i="8"/>
  <c r="CO10" i="8" s="1"/>
  <c r="AC10" i="8" s="1"/>
  <c r="AU10" i="8"/>
  <c r="J16" i="8"/>
  <c r="CA16" i="8"/>
  <c r="BS16" i="8" s="1"/>
  <c r="BK16" i="8" s="1"/>
  <c r="BA16" i="8" s="1"/>
  <c r="AI16" i="8" s="1"/>
  <c r="CH16" i="8"/>
  <c r="CT16" i="8"/>
  <c r="CP16" i="8" s="1"/>
  <c r="J12" i="8" l="1"/>
  <c r="AF15" i="8"/>
  <c r="M15" i="8"/>
  <c r="T15" i="8"/>
  <c r="AX15" i="8"/>
  <c r="AG15" i="8"/>
  <c r="CK13" i="8"/>
  <c r="CF13" i="8" s="1"/>
  <c r="BX13" i="8" s="1"/>
  <c r="BP13" i="8" s="1"/>
  <c r="BH13" i="8" s="1"/>
  <c r="AV13" i="8" s="1"/>
  <c r="AC13" i="8"/>
  <c r="U14" i="8"/>
  <c r="V15" i="8"/>
  <c r="J15" i="8"/>
  <c r="CL16" i="8"/>
  <c r="CG16" i="8" s="1"/>
  <c r="BZ16" i="8" s="1"/>
  <c r="BR16" i="8" s="1"/>
  <c r="BJ16" i="8" s="1"/>
  <c r="AZ16" i="8" s="1"/>
  <c r="AH16" i="8"/>
  <c r="Y14" i="8"/>
  <c r="O14" i="8"/>
  <c r="Z14" i="8"/>
  <c r="CE14" i="8" s="1"/>
  <c r="CK10" i="8"/>
  <c r="CF10" i="8" s="1"/>
  <c r="BX10" i="8" s="1"/>
  <c r="BP10" i="8" s="1"/>
  <c r="BH10" i="8" s="1"/>
  <c r="AV10" i="8" s="1"/>
  <c r="CK14" i="8"/>
  <c r="CF14" i="8" s="1"/>
  <c r="BX14" i="8" s="1"/>
  <c r="BP14" i="8" s="1"/>
  <c r="BH14" i="8" s="1"/>
  <c r="AV14" i="8" s="1"/>
  <c r="AC14" i="8"/>
  <c r="CT14" i="8"/>
  <c r="CP14" i="8" s="1"/>
  <c r="CL14" i="8"/>
  <c r="CG14" i="8" s="1"/>
  <c r="BZ14" i="8" s="1"/>
  <c r="BR14" i="8" s="1"/>
  <c r="BJ14" i="8" s="1"/>
  <c r="AZ14" i="8" s="1"/>
  <c r="AY14" i="8"/>
  <c r="N14" i="8"/>
  <c r="V14" i="8"/>
  <c r="CA14" i="8"/>
  <c r="BS14" i="8" s="1"/>
  <c r="BK14" i="8" s="1"/>
  <c r="BA14" i="8" s="1"/>
  <c r="AI14" i="8" s="1"/>
  <c r="AH14" i="8"/>
  <c r="CH14" i="8"/>
  <c r="AF14" i="8"/>
  <c r="AX14" i="8"/>
  <c r="AG14" i="8"/>
  <c r="W13" i="8"/>
  <c r="CQ13" i="8" s="1"/>
  <c r="X16" i="8"/>
  <c r="BU16" i="8" s="1"/>
  <c r="BM16" i="8" s="1"/>
  <c r="BE16" i="8" s="1"/>
  <c r="AN16" i="8" s="1"/>
  <c r="N16" i="8"/>
  <c r="BW14" i="8"/>
  <c r="BO14" i="8" s="1"/>
  <c r="BG14" i="8" s="1"/>
  <c r="W11" i="8"/>
  <c r="CU11" i="8" s="1"/>
  <c r="CQ11" i="8" s="1"/>
  <c r="AM11" i="8" s="1"/>
  <c r="BY12" i="8"/>
  <c r="CS12" i="8"/>
  <c r="CO12" i="8" s="1"/>
  <c r="BQ12" i="8"/>
  <c r="BI12" i="8" s="1"/>
  <c r="AW12" i="8" s="1"/>
  <c r="AD12" i="8" s="1"/>
  <c r="AU12" i="8"/>
  <c r="CH11" i="8"/>
  <c r="AY11" i="8"/>
  <c r="BS11" i="8"/>
  <c r="BK11" i="8" s="1"/>
  <c r="BA11" i="8" s="1"/>
  <c r="AI11" i="8" s="1"/>
  <c r="CS11" i="8"/>
  <c r="CO11" i="8" s="1"/>
  <c r="BQ11" i="8"/>
  <c r="BI11" i="8" s="1"/>
  <c r="AW11" i="8" s="1"/>
  <c r="AD11" i="8" s="1"/>
  <c r="BY11" i="8"/>
  <c r="CT11" i="8"/>
  <c r="CP11" i="8" s="1"/>
  <c r="AH11" i="8" s="1"/>
  <c r="W12" i="8"/>
  <c r="X12" i="8" s="1"/>
  <c r="BC11" i="8"/>
  <c r="CV11" i="8"/>
  <c r="CR11" i="8" s="1"/>
  <c r="CN11" i="8" s="1"/>
  <c r="CJ11" i="8" s="1"/>
  <c r="CD11" i="8" s="1"/>
  <c r="BV11" i="8" s="1"/>
  <c r="BN11" i="8" s="1"/>
  <c r="BF11" i="8" s="1"/>
  <c r="AK11" i="8"/>
  <c r="AL11" i="8"/>
  <c r="BB11" i="8"/>
  <c r="Z11" i="8"/>
  <c r="CE11" i="8" s="1"/>
  <c r="CL12" i="8"/>
  <c r="CG12" i="8" s="1"/>
  <c r="BZ12" i="8" s="1"/>
  <c r="BR12" i="8" s="1"/>
  <c r="BJ12" i="8" s="1"/>
  <c r="AZ12" i="8" s="1"/>
  <c r="AH12" i="8" s="1"/>
  <c r="V10" i="8"/>
  <c r="BY10" i="8"/>
  <c r="T10" i="8"/>
  <c r="AX10" i="8"/>
  <c r="AG10" i="8"/>
  <c r="AF10" i="8"/>
  <c r="U10" i="8"/>
  <c r="CH10" i="8" s="1"/>
  <c r="J10" i="8"/>
  <c r="BC16" i="8"/>
  <c r="BD16" i="8"/>
  <c r="AM16" i="8" s="1"/>
  <c r="CU13" i="8"/>
  <c r="Y16" i="8"/>
  <c r="Z16" i="8" s="1"/>
  <c r="O16" i="8"/>
  <c r="CS8" i="8"/>
  <c r="BY8" i="8"/>
  <c r="BQ8" i="8"/>
  <c r="CO8" i="8"/>
  <c r="AC8" i="8"/>
  <c r="Y12" i="8"/>
  <c r="Z12" i="8" s="1"/>
  <c r="O12" i="8"/>
  <c r="CU16" i="8"/>
  <c r="CQ16" i="8" s="1"/>
  <c r="CM16" i="8" s="1"/>
  <c r="CI16" i="8" s="1"/>
  <c r="CB16" i="8" s="1"/>
  <c r="BT16" i="8" s="1"/>
  <c r="BL16" i="8" s="1"/>
  <c r="CC16" i="8"/>
  <c r="BC12" i="8"/>
  <c r="Y8" i="8"/>
  <c r="Z8" i="8" s="1"/>
  <c r="O8" i="8"/>
  <c r="AL8" i="8"/>
  <c r="BB8" i="8"/>
  <c r="Y13" i="8"/>
  <c r="Z13" i="8" s="1"/>
  <c r="O13" i="8"/>
  <c r="AK13" i="8"/>
  <c r="AL13" i="8"/>
  <c r="BB13" i="8"/>
  <c r="R8" i="8"/>
  <c r="AL12" i="8"/>
  <c r="BB12" i="8"/>
  <c r="AK12" i="8"/>
  <c r="X8" i="8"/>
  <c r="AY8" i="8"/>
  <c r="BK8" i="8"/>
  <c r="BR8" i="8"/>
  <c r="BS8" i="8"/>
  <c r="CG8" i="8"/>
  <c r="AZ8" i="8"/>
  <c r="CL8" i="8"/>
  <c r="BZ8" i="8"/>
  <c r="BA8" i="8"/>
  <c r="BJ8" i="8"/>
  <c r="BC13" i="8"/>
  <c r="CU8" i="8"/>
  <c r="AM8" i="8"/>
  <c r="CQ8" i="8"/>
  <c r="BU8" i="8"/>
  <c r="CC8" i="8"/>
  <c r="AL16" i="8"/>
  <c r="AK16" i="8"/>
  <c r="BB16" i="8"/>
  <c r="N8" i="8"/>
  <c r="X13" i="8"/>
  <c r="AM13" i="8" l="1"/>
  <c r="CM13" i="8"/>
  <c r="CI13" i="8" s="1"/>
  <c r="CB13" i="8" s="1"/>
  <c r="BT13" i="8" s="1"/>
  <c r="BL13" i="8" s="1"/>
  <c r="BD13" i="8" s="1"/>
  <c r="O15" i="8"/>
  <c r="Y15" i="8"/>
  <c r="AY15" i="8"/>
  <c r="CL15" i="8"/>
  <c r="CG15" i="8" s="1"/>
  <c r="BZ15" i="8" s="1"/>
  <c r="BR15" i="8" s="1"/>
  <c r="BJ15" i="8" s="1"/>
  <c r="AZ15" i="8" s="1"/>
  <c r="CV14" i="8"/>
  <c r="CR14" i="8" s="1"/>
  <c r="CN14" i="8" s="1"/>
  <c r="CJ14" i="8" s="1"/>
  <c r="CD14" i="8" s="1"/>
  <c r="BV14" i="8" s="1"/>
  <c r="BN14" i="8" s="1"/>
  <c r="BF14" i="8" s="1"/>
  <c r="W15" i="8"/>
  <c r="N15" i="8"/>
  <c r="BB15" i="8"/>
  <c r="AL15" i="8"/>
  <c r="AK15" i="8"/>
  <c r="U15" i="8"/>
  <c r="CA15" i="8" s="1"/>
  <c r="BS15" i="8" s="1"/>
  <c r="BK15" i="8" s="1"/>
  <c r="BA15" i="8" s="1"/>
  <c r="AI15" i="8" s="1"/>
  <c r="CT15" i="8"/>
  <c r="CP15" i="8" s="1"/>
  <c r="CH15" i="8"/>
  <c r="AH15" i="8"/>
  <c r="W14" i="8"/>
  <c r="AK14" i="8"/>
  <c r="BB14" i="8"/>
  <c r="BC14" i="8"/>
  <c r="AL14" i="8" s="1"/>
  <c r="X11" i="8"/>
  <c r="CC11" i="8" s="1"/>
  <c r="CM11" i="8"/>
  <c r="CI11" i="8" s="1"/>
  <c r="CB11" i="8" s="1"/>
  <c r="BT11" i="8" s="1"/>
  <c r="BL11" i="8" s="1"/>
  <c r="BD11" i="8" s="1"/>
  <c r="AC12" i="8"/>
  <c r="CK12" i="8"/>
  <c r="CF12" i="8" s="1"/>
  <c r="BX12" i="8" s="1"/>
  <c r="BP12" i="8" s="1"/>
  <c r="BH12" i="8" s="1"/>
  <c r="AV12" i="8" s="1"/>
  <c r="BU12" i="8"/>
  <c r="BM12" i="8" s="1"/>
  <c r="BE12" i="8" s="1"/>
  <c r="AN12" i="8" s="1"/>
  <c r="CC12" i="8"/>
  <c r="CU12" i="8"/>
  <c r="CQ12" i="8" s="1"/>
  <c r="AM12" i="8" s="1"/>
  <c r="CL11" i="8"/>
  <c r="CG11" i="8" s="1"/>
  <c r="BZ11" i="8" s="1"/>
  <c r="BR11" i="8" s="1"/>
  <c r="BJ11" i="8" s="1"/>
  <c r="AZ11" i="8" s="1"/>
  <c r="BW11" i="8"/>
  <c r="BO11" i="8" s="1"/>
  <c r="BG11" i="8" s="1"/>
  <c r="AC11" i="8"/>
  <c r="CK11" i="8"/>
  <c r="CF11" i="8" s="1"/>
  <c r="BX11" i="8" s="1"/>
  <c r="BP11" i="8" s="1"/>
  <c r="BH11" i="8" s="1"/>
  <c r="AV11" i="8" s="1"/>
  <c r="CT10" i="8"/>
  <c r="CP10" i="8" s="1"/>
  <c r="CL10" i="8" s="1"/>
  <c r="CG10" i="8" s="1"/>
  <c r="BZ10" i="8" s="1"/>
  <c r="BR10" i="8" s="1"/>
  <c r="BJ10" i="8" s="1"/>
  <c r="AZ10" i="8" s="1"/>
  <c r="CA10" i="8"/>
  <c r="BS10" i="8" s="1"/>
  <c r="BK10" i="8" s="1"/>
  <c r="BA10" i="8" s="1"/>
  <c r="AI10" i="8" s="1"/>
  <c r="AH10" i="8"/>
  <c r="BB10" i="8"/>
  <c r="AL10" i="8"/>
  <c r="AK10" i="8"/>
  <c r="N10" i="8"/>
  <c r="Y10" i="8"/>
  <c r="Z10" i="8" s="1"/>
  <c r="O10" i="8"/>
  <c r="W10" i="8"/>
  <c r="BV8" i="8"/>
  <c r="BO8" i="8"/>
  <c r="CN8" i="8"/>
  <c r="BN8" i="8"/>
  <c r="CD8" i="8"/>
  <c r="BG8" i="8"/>
  <c r="BF8" i="8"/>
  <c r="CJ8" i="8"/>
  <c r="CV12" i="8"/>
  <c r="CR12" i="8" s="1"/>
  <c r="CN12" i="8" s="1"/>
  <c r="CJ12" i="8" s="1"/>
  <c r="CD12" i="8" s="1"/>
  <c r="BV12" i="8" s="1"/>
  <c r="BN12" i="8" s="1"/>
  <c r="BF12" i="8" s="1"/>
  <c r="CE12" i="8"/>
  <c r="BW12" i="8"/>
  <c r="BO12" i="8" s="1"/>
  <c r="BG12" i="8" s="1"/>
  <c r="CE16" i="8"/>
  <c r="CV16" i="8"/>
  <c r="CR16" i="8" s="1"/>
  <c r="CN16" i="8" s="1"/>
  <c r="CJ16" i="8" s="1"/>
  <c r="CD16" i="8" s="1"/>
  <c r="BV16" i="8" s="1"/>
  <c r="BN16" i="8" s="1"/>
  <c r="BF16" i="8" s="1"/>
  <c r="BW16" i="8"/>
  <c r="BW8" i="8"/>
  <c r="CR8" i="8"/>
  <c r="CE8" i="8"/>
  <c r="CV8" i="8"/>
  <c r="CC13" i="8"/>
  <c r="BU13" i="8" s="1"/>
  <c r="BM13" i="8" s="1"/>
  <c r="BE13" i="8" s="1"/>
  <c r="AN13" i="8" s="1"/>
  <c r="CX13" i="8" s="1"/>
  <c r="F13" i="8" s="1"/>
  <c r="BT8" i="8"/>
  <c r="BE8" i="8"/>
  <c r="CI8" i="8"/>
  <c r="BD8" i="8"/>
  <c r="CB8" i="8"/>
  <c r="BC8" i="8"/>
  <c r="BL8" i="8"/>
  <c r="BM8" i="8"/>
  <c r="CM8" i="8"/>
  <c r="AN8" i="8"/>
  <c r="CX8" i="8" s="1"/>
  <c r="BO16" i="8"/>
  <c r="BG16" i="8" s="1"/>
  <c r="BW13" i="8"/>
  <c r="BO13" i="8" s="1"/>
  <c r="BG13" i="8" s="1"/>
  <c r="CV13" i="8"/>
  <c r="CR13" i="8" s="1"/>
  <c r="CN13" i="8" s="1"/>
  <c r="CJ13" i="8" s="1"/>
  <c r="CD13" i="8" s="1"/>
  <c r="BV13" i="8" s="1"/>
  <c r="BN13" i="8" s="1"/>
  <c r="BF13" i="8" s="1"/>
  <c r="CE13" i="8"/>
  <c r="CQ15" i="8" l="1"/>
  <c r="BU15" i="8"/>
  <c r="BM15" i="8" s="1"/>
  <c r="BE15" i="8" s="1"/>
  <c r="AN15" i="8" s="1"/>
  <c r="AM15" i="8"/>
  <c r="CU15" i="8"/>
  <c r="Z15" i="8"/>
  <c r="CV15" i="8"/>
  <c r="CR15" i="8" s="1"/>
  <c r="CN15" i="8" s="1"/>
  <c r="CJ15" i="8" s="1"/>
  <c r="CD15" i="8" s="1"/>
  <c r="BV15" i="8" s="1"/>
  <c r="BN15" i="8" s="1"/>
  <c r="BF15" i="8" s="1"/>
  <c r="CE15" i="8"/>
  <c r="BW15" i="8"/>
  <c r="BO15" i="8" s="1"/>
  <c r="BG15" i="8" s="1"/>
  <c r="X15" i="8"/>
  <c r="CC15" i="8" s="1"/>
  <c r="CM15" i="8"/>
  <c r="CI15" i="8" s="1"/>
  <c r="CB15" i="8" s="1"/>
  <c r="BT15" i="8" s="1"/>
  <c r="BL15" i="8" s="1"/>
  <c r="BD15" i="8" s="1"/>
  <c r="BC15" i="8"/>
  <c r="BU11" i="8"/>
  <c r="BM11" i="8" s="1"/>
  <c r="BE11" i="8" s="1"/>
  <c r="AN11" i="8" s="1"/>
  <c r="CX11" i="8" s="1"/>
  <c r="F11" i="8" s="1"/>
  <c r="D39" i="8" s="1"/>
  <c r="X14" i="8"/>
  <c r="CC14" i="8" s="1"/>
  <c r="CU14" i="8"/>
  <c r="CQ14" i="8" s="1"/>
  <c r="CM14" i="8" s="1"/>
  <c r="CI14" i="8" s="1"/>
  <c r="CB14" i="8" s="1"/>
  <c r="BT14" i="8" s="1"/>
  <c r="BL14" i="8" s="1"/>
  <c r="BD14" i="8" s="1"/>
  <c r="CM12" i="8"/>
  <c r="CI12" i="8" s="1"/>
  <c r="CB12" i="8" s="1"/>
  <c r="BT12" i="8" s="1"/>
  <c r="BL12" i="8" s="1"/>
  <c r="BD12" i="8" s="1"/>
  <c r="CX12" i="8"/>
  <c r="F12" i="8" s="1"/>
  <c r="D40" i="8" s="1"/>
  <c r="CU10" i="8"/>
  <c r="CQ10" i="8" s="1"/>
  <c r="AM10" i="8" s="1"/>
  <c r="X10" i="8"/>
  <c r="BU10" i="8" s="1"/>
  <c r="BM10" i="8" s="1"/>
  <c r="BE10" i="8" s="1"/>
  <c r="AN10" i="8" s="1"/>
  <c r="BC10" i="8"/>
  <c r="CE10" i="8"/>
  <c r="BW10" i="8"/>
  <c r="BO10" i="8" s="1"/>
  <c r="BG10" i="8" s="1"/>
  <c r="CV10" i="8"/>
  <c r="CR10" i="8" s="1"/>
  <c r="CN10" i="8" s="1"/>
  <c r="CJ10" i="8" s="1"/>
  <c r="CD10" i="8" s="1"/>
  <c r="BV10" i="8" s="1"/>
  <c r="BN10" i="8" s="1"/>
  <c r="BF10" i="8" s="1"/>
  <c r="CX10" i="8" l="1"/>
  <c r="F10" i="8" s="1"/>
  <c r="D37" i="8" s="1"/>
  <c r="A13" i="9" s="1"/>
  <c r="AM14" i="8"/>
  <c r="BU14" i="8"/>
  <c r="BM14" i="8" s="1"/>
  <c r="BE14" i="8" s="1"/>
  <c r="AN14" i="8" s="1"/>
  <c r="CM10" i="8"/>
  <c r="CI10" i="8" s="1"/>
  <c r="CB10" i="8" s="1"/>
  <c r="BT10" i="8" s="1"/>
  <c r="BL10" i="8" s="1"/>
  <c r="BD10" i="8" s="1"/>
  <c r="CC10" i="8"/>
</calcChain>
</file>

<file path=xl/sharedStrings.xml><?xml version="1.0" encoding="utf-8"?>
<sst xmlns="http://schemas.openxmlformats.org/spreadsheetml/2006/main" count="119" uniqueCount="108">
  <si>
    <t>milligrammes</t>
  </si>
  <si>
    <t>Produit</t>
  </si>
  <si>
    <t>produit</t>
  </si>
  <si>
    <t>SKENAN</t>
  </si>
  <si>
    <t>ACTISKENAN</t>
  </si>
  <si>
    <t>dose totale</t>
  </si>
  <si>
    <t>ALD30</t>
  </si>
  <si>
    <t>NOM</t>
  </si>
  <si>
    <t>PRENOM</t>
  </si>
  <si>
    <t>DDN</t>
  </si>
  <si>
    <t>jours</t>
  </si>
  <si>
    <t>millligrammes</t>
  </si>
  <si>
    <t>DCI</t>
  </si>
  <si>
    <t>morphine</t>
  </si>
  <si>
    <t>oxycodone</t>
  </si>
  <si>
    <t>patvh</t>
  </si>
  <si>
    <t>PCA</t>
  </si>
  <si>
    <t>morphine 40 mg/ml</t>
  </si>
  <si>
    <t>oxycodone 10 mg/ml</t>
  </si>
  <si>
    <t>morphine 10 mg/ml</t>
  </si>
  <si>
    <t>Dose de chaque cassette</t>
  </si>
  <si>
    <t>nombre de cassette</t>
  </si>
  <si>
    <t>cassettes</t>
  </si>
  <si>
    <t>nombre de jour (&lt; 28)</t>
  </si>
  <si>
    <t>cassette</t>
  </si>
  <si>
    <t>volume de la cassette</t>
  </si>
  <si>
    <t>volume</t>
  </si>
  <si>
    <t>nombre d'ampoules</t>
  </si>
  <si>
    <t>volume ampoules</t>
  </si>
  <si>
    <t>Instanyl</t>
  </si>
  <si>
    <t>Pecfent</t>
  </si>
  <si>
    <t>dosage</t>
  </si>
  <si>
    <t>microgrammes</t>
  </si>
  <si>
    <t>LI</t>
  </si>
  <si>
    <t>Abstral</t>
  </si>
  <si>
    <t>Concentration</t>
  </si>
  <si>
    <t>concentration</t>
  </si>
  <si>
    <t>Morphine</t>
  </si>
  <si>
    <t>OXYCONTIN</t>
  </si>
  <si>
    <t>mg/ml</t>
  </si>
  <si>
    <t>oui</t>
  </si>
  <si>
    <t>non</t>
  </si>
  <si>
    <t>encours</t>
  </si>
  <si>
    <t>Patchs</t>
  </si>
  <si>
    <t>Effentora</t>
  </si>
  <si>
    <t>Oxycontin</t>
  </si>
  <si>
    <t>OXYNORM Orodispersible</t>
  </si>
  <si>
    <t>fentanyl</t>
  </si>
  <si>
    <t>DUROGESIC</t>
  </si>
  <si>
    <t>MATRIFEN</t>
  </si>
  <si>
    <t>Cf feuille de prescription de programmation pour les réglages</t>
  </si>
  <si>
    <t>prescripteurs</t>
  </si>
  <si>
    <t>Dr Devalois</t>
  </si>
  <si>
    <t>Dr Prevel</t>
  </si>
  <si>
    <t>Dr Taouhnaer</t>
  </si>
  <si>
    <t>Dr Jugan</t>
  </si>
  <si>
    <t>unité</t>
  </si>
  <si>
    <t>pharmacie</t>
  </si>
  <si>
    <t>Skenan</t>
  </si>
  <si>
    <t>Oxynorm</t>
  </si>
  <si>
    <t>Durogesic</t>
  </si>
  <si>
    <t>µg/h</t>
  </si>
  <si>
    <t>methadone</t>
  </si>
  <si>
    <t>Actiskenan</t>
  </si>
  <si>
    <t>genre</t>
  </si>
  <si>
    <t>Madame</t>
  </si>
  <si>
    <t>Monsieur</t>
  </si>
  <si>
    <t>Petitechimio</t>
  </si>
  <si>
    <t>Corinne</t>
  </si>
  <si>
    <t>Préparation de la poche</t>
  </si>
  <si>
    <t>Voie administration</t>
  </si>
  <si>
    <t>Débit massique</t>
  </si>
  <si>
    <t>Valeur du bolus</t>
  </si>
  <si>
    <t>Intervalle de sécurité</t>
  </si>
  <si>
    <t>Nombre maxi de bolus/h</t>
  </si>
  <si>
    <t>Volume total de la poche</t>
  </si>
  <si>
    <t>mg/h</t>
  </si>
  <si>
    <t>Actions</t>
  </si>
  <si>
    <t>Indications écran</t>
  </si>
  <si>
    <t>Prescription</t>
  </si>
  <si>
    <r>
      <t>1.</t>
    </r>
    <r>
      <rPr>
        <b/>
        <i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Times New Roman"/>
        <family val="1"/>
      </rPr>
      <t>Entrer la concentration utilisée</t>
    </r>
    <r>
      <rPr>
        <sz val="9"/>
        <color theme="1"/>
        <rFont val="Times New Roman"/>
        <family val="1"/>
      </rPr>
      <t xml:space="preserve"> (vérifier que c’est bien des </t>
    </r>
    <r>
      <rPr>
        <b/>
        <sz val="9"/>
        <color theme="1"/>
        <rFont val="Times New Roman"/>
        <family val="1"/>
      </rPr>
      <t>mg/h</t>
    </r>
    <r>
      <rPr>
        <sz val="9"/>
        <color theme="1"/>
        <rFont val="Times New Roman"/>
        <family val="1"/>
      </rPr>
      <t>)</t>
    </r>
  </si>
  <si>
    <t>SI CET ECRAN N’APPARAIT PAS ET QUE L’ON PASSE DIRECTEMENT A L’ETAPE SUIVANTE ; c’est que l’unité sélectionnée est ml : modifier en appuyant sur Unité puis choisir mg : reprendre l’étape 1</t>
  </si>
  <si>
    <r>
      <t xml:space="preserve">2. Entrer le débit de base en mg/h </t>
    </r>
    <r>
      <rPr>
        <sz val="9"/>
        <color theme="1"/>
        <rFont val="Times New Roman"/>
        <family val="1"/>
      </rPr>
      <t xml:space="preserve"> (vérifier l’unité mg/h sinon modifier par appui sur la touche unité) A noter : le débit en ml/h est automatiquement calculé et affiché au dessus à  droite ce qui permet de vérifier l’absence d’erreur dans la concentration programmée</t>
    </r>
  </si>
  <si>
    <t>Débit</t>
  </si>
  <si>
    <r>
      <t>3</t>
    </r>
    <r>
      <rPr>
        <b/>
        <sz val="9"/>
        <color theme="1"/>
        <rFont val="Times New Roman"/>
        <family val="1"/>
      </rPr>
      <t>. Entrer la valeur du bolus en mg</t>
    </r>
    <r>
      <rPr>
        <sz val="9"/>
        <color theme="1"/>
        <rFont val="Times New Roman"/>
        <family val="1"/>
      </rPr>
      <t xml:space="preserve"> (calcul automatique du volume s’affiche au dessus à droite)</t>
    </r>
  </si>
  <si>
    <t>bolus</t>
  </si>
  <si>
    <r>
      <t xml:space="preserve">4. </t>
    </r>
    <r>
      <rPr>
        <b/>
        <sz val="9"/>
        <color theme="1"/>
        <rFont val="Times New Roman"/>
        <family val="1"/>
      </rPr>
      <t>Entrer la durée de la période réfractaire</t>
    </r>
  </si>
  <si>
    <t>Période refractaire</t>
  </si>
  <si>
    <r>
      <t xml:space="preserve">5. </t>
    </r>
    <r>
      <rPr>
        <b/>
        <sz val="9"/>
        <color theme="1"/>
        <rFont val="Times New Roman"/>
        <family val="1"/>
      </rPr>
      <t>Entrer le nombre maxi de bolus permis en une heure</t>
    </r>
    <r>
      <rPr>
        <sz val="9"/>
        <color theme="1"/>
        <rFont val="Times New Roman"/>
        <family val="1"/>
      </rPr>
      <t xml:space="preserve"> (vérifier que la durée de calcul est bien </t>
    </r>
    <r>
      <rPr>
        <b/>
        <sz val="9"/>
        <color theme="1"/>
        <rFont val="Times New Roman"/>
        <family val="1"/>
      </rPr>
      <t xml:space="preserve">une heure </t>
    </r>
    <r>
      <rPr>
        <sz val="9"/>
        <color theme="1"/>
        <rFont val="Times New Roman"/>
        <family val="1"/>
      </rPr>
      <t xml:space="preserve">si besoin rectifier par appui sur la touche </t>
    </r>
    <r>
      <rPr>
        <b/>
        <sz val="9"/>
        <color theme="1"/>
        <rFont val="Times New Roman"/>
        <family val="1"/>
      </rPr>
      <t>Durée</t>
    </r>
    <r>
      <rPr>
        <sz val="9"/>
        <color theme="1"/>
        <rFont val="Times New Roman"/>
        <family val="1"/>
      </rPr>
      <t>)</t>
    </r>
  </si>
  <si>
    <t>Limite bolus</t>
  </si>
  <si>
    <r>
      <t>6</t>
    </r>
    <r>
      <rPr>
        <b/>
        <sz val="9"/>
        <color theme="1"/>
        <rFont val="Times New Roman"/>
        <family val="1"/>
      </rPr>
      <t>. Entrer le volume contenu dans le réservoir en ml.</t>
    </r>
    <r>
      <rPr>
        <sz val="9"/>
        <color theme="1"/>
        <rFont val="Times New Roman"/>
        <family val="1"/>
      </rPr>
      <t xml:space="preserve"> Il est important que ce paramètre soit bien renseigner car c’est de lui que dépend le déclenchement de l’alarme de fin de perfusion , lorsque volume </t>
    </r>
    <r>
      <rPr>
        <sz val="8"/>
        <color theme="1"/>
        <rFont val="Times New Roman"/>
        <family val="1"/>
      </rPr>
      <t>restant (=volume à perfuser moins volume perfuser) devient inférieur à 2 ml</t>
    </r>
    <r>
      <rPr>
        <sz val="9"/>
        <color theme="1"/>
        <rFont val="Times New Roman"/>
        <family val="1"/>
      </rPr>
      <t>.</t>
    </r>
  </si>
  <si>
    <t>VOLUME A PERFUSER</t>
  </si>
  <si>
    <t>mg</t>
  </si>
  <si>
    <t>/h</t>
  </si>
  <si>
    <t>ml</t>
  </si>
  <si>
    <t>voie</t>
  </si>
  <si>
    <t>IV sur PAC</t>
  </si>
  <si>
    <t>IV sur PICCLinz</t>
  </si>
  <si>
    <t>Ivperiph</t>
  </si>
  <si>
    <t>IV KTVC</t>
  </si>
  <si>
    <t>S/cut</t>
  </si>
  <si>
    <t xml:space="preserve">Prescription des réglages PCA Rythmic ™ </t>
  </si>
  <si>
    <t>pour IDE à domicile (sortie d’USP)</t>
  </si>
  <si>
    <t>Prescripteur</t>
  </si>
  <si>
    <t>Date</t>
  </si>
  <si>
    <t>Unités</t>
  </si>
  <si>
    <t>Exemple à titre pédagogique Utilisation réservée</t>
  </si>
  <si>
    <t>Imprimer puis passer onglet Infirmière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</si>
</sst>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8"/>
      <color indexed="8"/>
      <name val="Tunga"/>
      <charset val="1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7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0" fillId="3" borderId="0" xfId="0" applyFill="1" applyProtection="1">
      <protection locked="0"/>
    </xf>
    <xf numFmtId="14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0" borderId="0" xfId="0" applyAlignmen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 vertical="center" wrapText="1" indent="2"/>
    </xf>
    <xf numFmtId="0" fontId="12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0" fillId="0" borderId="0" xfId="0" quotePrefix="1"/>
    <xf numFmtId="14" fontId="0" fillId="0" borderId="0" xfId="0" applyNumberFormat="1" applyAlignment="1">
      <alignment horizontal="left" vertical="top"/>
    </xf>
    <xf numFmtId="0" fontId="14" fillId="0" borderId="0" xfId="0" applyFont="1" applyAlignment="1"/>
    <xf numFmtId="0" fontId="14" fillId="0" borderId="0" xfId="0" applyFont="1"/>
    <xf numFmtId="0" fontId="8" fillId="0" borderId="0" xfId="0" applyFont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6" fillId="0" borderId="1" xfId="0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6" fillId="0" borderId="0" xfId="0" applyFont="1"/>
    <xf numFmtId="0" fontId="0" fillId="5" borderId="0" xfId="0" applyFill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7" fillId="0" borderId="0" xfId="0" applyFont="1"/>
    <xf numFmtId="0" fontId="15" fillId="0" borderId="0" xfId="0" applyFont="1" applyAlignment="1">
      <alignment horizontal="center" vertical="center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NumberFormat="1" applyFill="1" applyProtection="1"/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0</xdr:row>
      <xdr:rowOff>152400</xdr:rowOff>
    </xdr:from>
    <xdr:to>
      <xdr:col>2</xdr:col>
      <xdr:colOff>129540</xdr:colOff>
      <xdr:row>6</xdr:row>
      <xdr:rowOff>11430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52400"/>
          <a:ext cx="726440" cy="989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X45"/>
  <sheetViews>
    <sheetView workbookViewId="0">
      <selection activeCell="D11" sqref="D11"/>
    </sheetView>
  </sheetViews>
  <sheetFormatPr baseColWidth="10" defaultRowHeight="14.5" x14ac:dyDescent="0.35"/>
  <cols>
    <col min="2" max="2" width="28.453125" customWidth="1"/>
    <col min="3" max="3" width="2" bestFit="1" customWidth="1"/>
    <col min="4" max="4" width="59.54296875" bestFit="1" customWidth="1"/>
    <col min="5" max="5" width="16.36328125" customWidth="1"/>
    <col min="6" max="6" width="40" bestFit="1" customWidth="1"/>
  </cols>
  <sheetData>
    <row r="2" spans="1:102" x14ac:dyDescent="0.35">
      <c r="A2" t="s">
        <v>7</v>
      </c>
      <c r="B2" s="14" t="s">
        <v>67</v>
      </c>
    </row>
    <row r="3" spans="1:102" x14ac:dyDescent="0.35">
      <c r="A3" t="s">
        <v>8</v>
      </c>
      <c r="B3" s="14" t="s">
        <v>68</v>
      </c>
      <c r="D3" s="13" t="s">
        <v>106</v>
      </c>
    </row>
    <row r="4" spans="1:102" x14ac:dyDescent="0.35">
      <c r="A4" t="s">
        <v>9</v>
      </c>
      <c r="B4" s="15">
        <v>40219</v>
      </c>
      <c r="C4" s="3"/>
    </row>
    <row r="5" spans="1:102" x14ac:dyDescent="0.35">
      <c r="B5" s="2"/>
      <c r="C5" s="2"/>
      <c r="D5" s="2"/>
    </row>
    <row r="6" spans="1:102" x14ac:dyDescent="0.35">
      <c r="E6" t="s">
        <v>12</v>
      </c>
      <c r="F6" t="s">
        <v>11</v>
      </c>
    </row>
    <row r="8" spans="1:102" x14ac:dyDescent="0.35">
      <c r="B8" t="s">
        <v>1</v>
      </c>
      <c r="D8" s="16" t="s">
        <v>37</v>
      </c>
      <c r="G8" t="e">
        <f>INT(D8/1000000)</f>
        <v>#VALUE!</v>
      </c>
      <c r="H8" t="e">
        <f>INT((D8-G8*1000000)/1000)</f>
        <v>#VALUE!</v>
      </c>
      <c r="I8" t="e">
        <f>INT(D8-G8*1000000-H8*1000)</f>
        <v>#VALUE!</v>
      </c>
      <c r="J8" t="e">
        <f>ROUND(D8-G8*1000000-H8*1000-I8,2)*100</f>
        <v>#VALUE!</v>
      </c>
      <c r="K8" t="e">
        <f>G8-P8*100</f>
        <v>#VALUE!</v>
      </c>
      <c r="M8" t="e">
        <f>H8-S8*100</f>
        <v>#VALUE!</v>
      </c>
      <c r="N8" t="e">
        <f>ROUND(I8-V8*100,0)</f>
        <v>#VALUE!</v>
      </c>
      <c r="O8" t="e">
        <f>J8</f>
        <v>#VALUE!</v>
      </c>
      <c r="P8" t="e">
        <f>INT(G8/100)</f>
        <v>#VALUE!</v>
      </c>
      <c r="Q8" t="e">
        <f>INT((G8-P8*100)/10)</f>
        <v>#VALUE!</v>
      </c>
      <c r="R8" t="e">
        <f>G8-P8*100-Q8*10</f>
        <v>#VALUE!</v>
      </c>
      <c r="S8" t="e">
        <f>INT(H8/100)</f>
        <v>#VALUE!</v>
      </c>
      <c r="T8" t="e">
        <f>INT((H8-S8*100)/10)</f>
        <v>#VALUE!</v>
      </c>
      <c r="U8" t="e">
        <f>H8-S8*100-T8*10</f>
        <v>#VALUE!</v>
      </c>
      <c r="V8" t="e">
        <f>INT(I8/100)</f>
        <v>#VALUE!</v>
      </c>
      <c r="W8" t="e">
        <f>INT((I8-V8*100)/10)</f>
        <v>#VALUE!</v>
      </c>
      <c r="X8" t="e">
        <f>I8-V8*100-W8*10</f>
        <v>#VALUE!</v>
      </c>
      <c r="Y8" t="e">
        <f>INT(J8/10)</f>
        <v>#VALUE!</v>
      </c>
      <c r="Z8" t="e">
        <f>ROUND(J8-Y8*10,0)</f>
        <v>#VALUE!</v>
      </c>
      <c r="AA8" t="e">
        <f>IF(P8=0,"",IF(P8=1,"",IF(P8=2,"deux ",IF(P8=3,"trois ",IF(P8=4,"quatre ",IF(P8=5,"cinq ",AT8))))))</f>
        <v>#VALUE!</v>
      </c>
      <c r="AB8" t="e">
        <f>IF(P8=0,"",IF(P8&lt;2,"cent ",AU8))</f>
        <v>#VALUE!</v>
      </c>
      <c r="AC8" t="e">
        <f>IF(Q8=1,AV8,IF(Q8=7,BP8,IF(Q8=9,CF8,CO8)))</f>
        <v>#VALUE!</v>
      </c>
      <c r="AD8" t="e">
        <f>IF(K8=11,"",IF(K8=12,"",IF(K8=13,"",IF(K8=14,"",IF(K8=15,"",IF(K8=16,"",AW8))))))</f>
        <v>#VALUE!</v>
      </c>
      <c r="AE8" t="e">
        <f>IF(G8=0,"",IF(G8&lt;2,"million ","millions "))</f>
        <v>#VALUE!</v>
      </c>
      <c r="AF8" t="e">
        <f>IF(L8=1,"",IF(S8=0,"",IF(S8=1,"",IF(S8=2,"deux ",IF(S8=3,"trois ",IF(S8=4,"quatre ",IF(S8=5,"cinq ",AX8)))))))</f>
        <v>#VALUE!</v>
      </c>
      <c r="AG8" t="e">
        <f>IF(S8=0,"",IF(S8&lt;2,"cent ",AY8))</f>
        <v>#VALUE!</v>
      </c>
      <c r="AH8" t="e">
        <f>IF(T8=1,AZ8,IF(T8=7,BR8,IF(T8=9,CG8,CP8)))</f>
        <v>#VALUE!</v>
      </c>
      <c r="AI8" t="e">
        <f>IF(H8=1,"",BA8)</f>
        <v>#VALUE!</v>
      </c>
      <c r="AJ8" t="e">
        <f>IF(H8&gt;0,"mille ","")</f>
        <v>#VALUE!</v>
      </c>
      <c r="AK8" t="e">
        <f>IF(INT(D8)=0,"zéro ",IF(V8=0,"",IF(V8=1,"",IF(V8=2,"deux ",IF(V8=3,"trois ",IF(V8=4,"quatre ",IF(V8=5,"cinq ",BB8)))))))</f>
        <v>#VALUE!</v>
      </c>
      <c r="AL8" t="e">
        <f>IF(V8=0,"",IF(V8&lt;2,"cent ",BC8))</f>
        <v>#VALUE!</v>
      </c>
      <c r="AM8" t="e">
        <f>IF(W8=1,BD8,IF(W8=7,BT8,IF(W8=9,CI8,CQ8)))</f>
        <v>#VALUE!</v>
      </c>
      <c r="AN8" t="e">
        <f>IF(N8=11,"",IF(N8=12,"",IF(N8=13,"",IF(N8=14,"",IF(N8=15,"",IF(N8=16,"",BE8))))))</f>
        <v>#VALUE!</v>
      </c>
      <c r="AO8" t="s">
        <v>0</v>
      </c>
      <c r="AT8" t="e">
        <f>IF(G8=0," ",IF(P8=6,"six ",IF(P8=7,"sept ",IF(P8=8,"huit ",IF(P8=9,"neuf ",)))))</f>
        <v>#VALUE!</v>
      </c>
      <c r="AU8" t="e">
        <f>IF(K8&gt;0,"cent ", "cents ")</f>
        <v>#VALUE!</v>
      </c>
      <c r="AV8" t="e">
        <f>IF(K8=10,"dix ",IF(K8=11,"onze ",IF(K8=12,"douze ",IF(K8=13,"treize ",IF(K8=14,"quatorze ",IF(K8=15,"quinze ",BH8))))))</f>
        <v>#VALUE!</v>
      </c>
      <c r="AW8" t="e">
        <f>IF(K8=17,"",IF(K8=18,"",IF(K8=19,"",BI8)))</f>
        <v>#VALUE!</v>
      </c>
      <c r="AX8" t="e">
        <f>IF(S8=6,"six ",IF(S8=7,"sept ",IF(S8=8,"huit ",IF(S8=9,"neuf ",))))</f>
        <v>#VALUE!</v>
      </c>
      <c r="AY8" t="e">
        <f>IF(M8&gt;0,"cent ", "cents ")</f>
        <v>#VALUE!</v>
      </c>
      <c r="AZ8" t="e">
        <f>IF(M8=10,"dix ",IF(M8=11,"onze ",IF(M8=12,"douze ",IF(M8=13,"treize ",IF(M8=14,"quatorze ",IF(M8=15,"quinze ",BJ8))))))</f>
        <v>#VALUE!</v>
      </c>
      <c r="BA8" t="e">
        <f>IF(M8=11,"",IF(M8=12,"",IF(M8=13,"",IF(M8=14,"",IF(M8=15,"",IF(M8=16,"",BK8))))))</f>
        <v>#VALUE!</v>
      </c>
      <c r="BB8" t="e">
        <f>IF(V8=6,"six ",IF(V8=7,"sept ",IF(V8=8,"huit ",IF(V8=9,"neuf ",))))</f>
        <v>#VALUE!</v>
      </c>
      <c r="BC8" t="e">
        <f>IF(N8&gt;0,"cent ", "cents ")</f>
        <v>#VALUE!</v>
      </c>
      <c r="BD8" t="e">
        <f>IF(N8=10,"dix ",IF(N8=11,"onze ",IF(N8=12,"douze ",IF(N8=13,"treize ",IF(N8=14,"quatorze ",IF(N8=15,"quinze ",BL8))))))</f>
        <v>#VALUE!</v>
      </c>
      <c r="BE8" t="e">
        <f>IF(N8=17,"",IF(N8=18,"",IF(N8=19,"",BM8)))</f>
        <v>#VALUE!</v>
      </c>
      <c r="BF8" t="e">
        <f>IF(O8=10,"dix ",IF(O8=11,"onze ",IF(O8=12,"douze ",IF(O8=13,"treize ",IF(O8=14,"quatorze ",IF(O8=15,"quinze ",BN8))))))</f>
        <v>#VALUE!</v>
      </c>
      <c r="BG8" t="e">
        <f>IF(O8=17,"",IF(O8=18,"",IF(O8=19,"",BO8)))</f>
        <v>#VALUE!</v>
      </c>
      <c r="BH8" t="e">
        <f>IF(K8=16,"seize ",IF(K8=17,"dix-sept ",IF(K8=18,"dix-huit ",IF(K8=19,"dix-neuf ",BP8))))</f>
        <v>#VALUE!</v>
      </c>
      <c r="BI8" t="e">
        <f>IF(K8=21,"et un ",IF(K8=31,"et un ",IF(K8=41,"et un ",IF(K8=51,"et un ",IF(K8=61,"et un ",BQ8)))))</f>
        <v>#VALUE!</v>
      </c>
      <c r="BJ8" t="e">
        <f>IF(M8=16,"seize ",IF(M8=17,"dix-sept ",IF(M8=18,"dix-huit ",IF(M8=19,"dix-neuf ",BR8))))</f>
        <v>#VALUE!</v>
      </c>
      <c r="BK8" t="e">
        <f>IF(M8=17,"",IF(M8=18,"",IF(M8=19,"",BS8)))</f>
        <v>#VALUE!</v>
      </c>
      <c r="BL8" t="e">
        <f>IF(N8=16,"seize ",IF(N8=17,"dix-sept ",IF(N8=18,"dix-huit ",IF(N8=19,"dix-neuf ",BT8))))</f>
        <v>#VALUE!</v>
      </c>
      <c r="BM8" t="e">
        <f>IF(N8=21,"et un ",IF(N8=31,"et un ",IF(N8=41,"et un ",IF(N8=51,"et un ",IF(N8=61,"et un ",BU8)))))</f>
        <v>#VALUE!</v>
      </c>
      <c r="BN8" t="e">
        <f>IF(O8=16,"seize ",IF(O8=17,"dix-sept ",IF(O8=18,"dix-huit ",IF(O8=19,"dix-neuf ",BV8))))</f>
        <v>#VALUE!</v>
      </c>
      <c r="BO8" t="e">
        <f>IF(O8=21,"et un ",IF(O8=31,"et un ",IF(O8=41,"et un ",IF(O8=51,"et un ",IF(O8=61,"et un ",BW8)))))</f>
        <v>#VALUE!</v>
      </c>
      <c r="BP8" t="e">
        <f>IF(K8=70,"soixante-dix ",IF(K8=71,"soixante et onze ",IF(K8=72,"soixante-douze ",IF(K8=73,"soixante-treize ",IF(K8=74,"soixante-quatorze ",IF(K8=75,"soixante-quinze ",BX8))))))</f>
        <v>#VALUE!</v>
      </c>
      <c r="BQ8" t="e">
        <f>IF(Q8=9,"",IF(Q8=7,"",IF(R8=0,"",IF(R8=1,"un ",IF(R8=2,"deux ",IF(R8=3,"trois ",IF(R8=4,"quatre ",IF(R8=5,"cinq ",BY8))))))))</f>
        <v>#VALUE!</v>
      </c>
      <c r="BR8" t="e">
        <f>IF(M8=70,"soixante-dix ",IF(M8=71,"soixante et onze ",IF(M8=72,"soixante-douze ",IF(M8=73,"soixante-treize ",IF(M8=74,"soixante-quatorze ",IF(M8=75,"soixante-quinze ",BZ8))))))</f>
        <v>#VALUE!</v>
      </c>
      <c r="BS8" t="e">
        <f>IF(M8=21,"et un ",IF(M8=31,"et un ",IF(M8=41,"et un ",IF(M8=51,"et un ",IF(M8=61,"et un ",CA8)))))</f>
        <v>#VALUE!</v>
      </c>
      <c r="BT8" t="e">
        <f>IF(N8=70,"soixante-dix ",IF(N8=71,"soixante et onze ",IF(N8=72,"soixante-douze ",IF(N8=73,"soixante-treize ",IF(N8=74,"soixante-quatorze ",IF(N8=75,"soixante-quinze ",CB8))))))</f>
        <v>#VALUE!</v>
      </c>
      <c r="BU8" t="e">
        <f>IF(W8=9,"",IF(W8=7,"",IF(X8=0,"",IF(X8=1,"un ",IF(X8=2,"deux ",IF(X8=3,"trois ",IF(X8=4,"quatre ",IF(X8=5,"cinq ",CC8))))))))</f>
        <v>#VALUE!</v>
      </c>
      <c r="BV8" t="e">
        <f>IF(O8=70,"soixante-dix ",IF(O8=71,"soixante et onze ",IF(O8=72,"soixante-douze ",IF(O8=73,"soixante-treize ",IF(O8=74,"soixante-quatorze ",IF(O8=75,"soixante-quinze ",CD8))))))</f>
        <v>#VALUE!</v>
      </c>
      <c r="BW8" t="e">
        <f>IF(Y8=9,"",IF(Y8=7,"",IF(Z8=0,"",IF(Z8=1,"un ",IF(Z8=2,"deux ",IF(Z8=3,"trois ",IF(Z8=4,"quatre ",IF(Z8=5,"cinq ",CE8))))))))</f>
        <v>#VALUE!</v>
      </c>
      <c r="BX8" t="e">
        <f>IF(K8=76,"soixante-seize ",IF(K8=77,"soixante-dix-sept ",IF(K8=78,"soixante-dix-huit ",IF(K8=79,"soixante-dix-neuf ",CF8))))</f>
        <v>#VALUE!</v>
      </c>
      <c r="BY8" t="e">
        <f>IF(Q8=9,"",IF(R8=6,"six ",IF(R8=7,"sept ",IF(R8=8,"huit ",IF(R8=9,"neuf ",)))))</f>
        <v>#VALUE!</v>
      </c>
      <c r="BZ8" t="e">
        <f>IF(M8=76,"soixante-seize ",IF(M8=77,"soixante-dix-sept ",IF(M8=78,"soixante-dix-huit ",IF(M8=79,"soixante-dix-neuf ",CG8))))</f>
        <v>#VALUE!</v>
      </c>
      <c r="CA8" t="e">
        <f>IF(T8=9,"",IF(T8=7,"",IF(U8=0,"",IF(U8=1,"un ",IF(U8=2,"deux ",IF(U8=3,"trois ",IF(U8=4,"quatre ",IF(U8=5,"cinq ",CH8))))))))</f>
        <v>#VALUE!</v>
      </c>
      <c r="CB8" t="e">
        <f>IF(N8=76,"soixante-seize ",IF(N8=77,"soixante-dix-sept ",IF(N8=78,"soixante-dix-huit ",IF(N8=79,"soixante-dix-neuf ",CI8))))</f>
        <v>#VALUE!</v>
      </c>
      <c r="CC8" t="e">
        <f>IF(W8=9,"",IF(X8=6,"six ",IF(X8=7,"sept ",IF(X8=8,"huit ",IF(X8=9,"neuf ",)))))</f>
        <v>#VALUE!</v>
      </c>
      <c r="CD8" t="e">
        <f>IF(O8=76,"soixante-seize ",IF(O8=77,"soixante-dix-sept ",IF(O8=78,"soixante-dix-huit ",IF(O8=79,"soixante-dix-neuf ",CJ8))))</f>
        <v>#VALUE!</v>
      </c>
      <c r="CE8" t="e">
        <f>IF(Y8=9,"",IF(Z8=6,"six ",IF(Z8=7,"sept ",IF(Z8=8,"huit ",IF(Z8=9,"neuf ",)))))</f>
        <v>#VALUE!</v>
      </c>
      <c r="CF8" t="e">
        <f>IF(K8=90,"quatre-vingt-dix ",IF(K8=91,"quatre-vingt-onze ",IF(K8=92,"quatre-vingt-douze ",IF(K8=93,"quatre-vingt-treize ",IF(K8=94,"quatre-vingt-quatorze ",IF(K8=95,"quatre-vingt-quinze ",CK8))))))</f>
        <v>#VALUE!</v>
      </c>
      <c r="CG8" t="e">
        <f>IF(M8=90,"quatre-vingt-dix ",IF(M8=91,"quatre-vingt-onze ",IF(M8=92,"quatre-vingt-douze ",IF(M8=93,"quatre-vingt-treize ",IF(M8=94,"quatre-vingt-quatorze ",IF(M8=95,"quatre-vingt-quinze ",CL8))))))</f>
        <v>#VALUE!</v>
      </c>
      <c r="CH8" t="e">
        <f>IF(T8=9,"",IF(U8=6,"six ",IF(U8=7,"sept ",IF(U8=8,"huit ",IF(U8=9,"neuf ",)))))</f>
        <v>#VALUE!</v>
      </c>
      <c r="CI8" t="e">
        <f>IF(N8=90,"quatre-vingt-dix ",IF(N8=91,"quatre-vingt-onze ",IF(N8=92,"quatre-vingt-douze ",IF(N8=93,"quatre-vingt-treize ",IF(N8=94,"quatre-vingt-quatorze ",IF(N8=95,"quatre-vingt-quinze ",CM8))))))</f>
        <v>#VALUE!</v>
      </c>
      <c r="CJ8" t="e">
        <f>IF(O8=90,"quatre-vingt-dix ",IF(O8=91,"quatre-vingt-onze ",IF(O8=92,"quatre-vingt-douze ",IF(O8=93,"quatre-vingt-treize ",IF(O8=94,"quatre-vingt-quatorze ",IF(O8=95,"quatre-vingt-quinze ",CN8))))))</f>
        <v>#VALUE!</v>
      </c>
      <c r="CK8" t="e">
        <f>IF(K8=96,"quatre-vingt-seize ",IF(K8=97,"quatre-vingt-dix-sept ",IF(K8=98,"quatre-vingt-dix-huit ",IF(K8=99,"quatre-vingt-dix-neuf ",CO8))))</f>
        <v>#VALUE!</v>
      </c>
      <c r="CL8" t="e">
        <f>IF(M8=96,"quatre-vingt-seize ",IF(M8=97,"quatre-vingt-dix-sept ",IF(M8=98,"quatre-vingt-dix-huit ",IF(M8=99,"quatre-vingt-dix-neuf ",CP8))))</f>
        <v>#VALUE!</v>
      </c>
      <c r="CM8" t="e">
        <f>IF(N8=96,"quatre-vingt-seize ",IF(N8=97,"quatre-vingt-dix-sept ",IF(N8=98,"quatre-vingt-dix-huit ",IF(N8=99,"quatre-vingt-dix-neuf ",CQ8))))</f>
        <v>#VALUE!</v>
      </c>
      <c r="CN8" t="e">
        <f>IF(O8=96,"quatre-vingt-seize ",IF(O8=97,"quatre-vingt-dix-sept ",IF(O8=98,"quatre-vingt-dix-huit ",IF(O8=99,"quatre-vingt-dix-neuf ",CR8))))</f>
        <v>#VALUE!</v>
      </c>
      <c r="CO8" t="e">
        <f>IF(Q8=2,"vingt ",IF(Q8=3,"trente ",IF(Q8=4,"quarante ",IF(Q8=5,"cinquante ",CS8))))</f>
        <v>#VALUE!</v>
      </c>
      <c r="CP8" t="e">
        <f>IF(T8=2,"vingt ",IF(T8=3,"trente ",IF(T8=4,"quarante ",IF(T8=5,"cinquante ",CT8))))</f>
        <v>#VALUE!</v>
      </c>
      <c r="CQ8" t="e">
        <f>IF(W8=2,"vingt ",IF(W8=3,"trente ",IF(W8=4,"quarante ",IF(W8=5,"cinquante ",CU8))))</f>
        <v>#VALUE!</v>
      </c>
      <c r="CR8" t="e">
        <f>IF(Y8=2,"vingt ",IF(Y8=3,"trente ",IF(Y8=4,"quarante ",IF(Y8=5,"cinquante ",CV8))))</f>
        <v>#VALUE!</v>
      </c>
      <c r="CS8" t="e">
        <f>IF(Q8=6,"soixante ",IF(K8=80,"quatre-vingts ",IF(Q8=8,"quatre-vingt-","")))</f>
        <v>#VALUE!</v>
      </c>
      <c r="CT8" t="e">
        <f>IF(T8=6,"soixante ",IF(M8=80,"quatre-vingts ",IF(T8=8,"quatre-vingt-","")))</f>
        <v>#VALUE!</v>
      </c>
      <c r="CU8" t="e">
        <f>IF(W8=6,"soixante ",IF(N8=80,"quatre-vingts ",IF(W8=8,"quatre-vingt-","")))</f>
        <v>#VALUE!</v>
      </c>
      <c r="CV8" t="e">
        <f>IF(Y8=6,"soixante ",IF(O8=80,"quatre-vingts ",IF(Y8=8,"quatre-vingt-","")))</f>
        <v>#VALUE!</v>
      </c>
      <c r="CX8" t="e">
        <f>(AA8&amp;AB8&amp;AC8&amp;AD8&amp;AE8&amp;AF8&amp;AG8&amp;AH8&amp;AI8&amp;AJ8&amp;AK8&amp;AL8&amp;AM8&amp;AN8&amp;AO8&amp;AP8&amp;AQ8&amp;AR8&amp;AS8)</f>
        <v>#VALUE!</v>
      </c>
    </row>
    <row r="9" spans="1:102" x14ac:dyDescent="0.35">
      <c r="B9" t="s">
        <v>35</v>
      </c>
      <c r="D9" s="14">
        <v>40</v>
      </c>
      <c r="E9" t="s">
        <v>39</v>
      </c>
    </row>
    <row r="10" spans="1:102" x14ac:dyDescent="0.35">
      <c r="B10" t="s">
        <v>20</v>
      </c>
      <c r="D10" s="11">
        <f>+D14*D9</f>
        <v>8000</v>
      </c>
      <c r="E10" s="1">
        <f t="shared" ref="E10:E16" si="0">+D10</f>
        <v>8000</v>
      </c>
      <c r="F10" t="str">
        <f>(MID(CX10,1,1))&amp;MID(CX10,2,168)</f>
        <v>huit mille milligrammes</v>
      </c>
      <c r="G10">
        <f t="shared" ref="G10:G16" si="1">INT(E10/1000000)</f>
        <v>0</v>
      </c>
      <c r="H10">
        <f t="shared" ref="H10:H16" si="2">INT((E10-G10*1000000)/1000)</f>
        <v>8</v>
      </c>
      <c r="I10">
        <f t="shared" ref="I10:I16" si="3">INT(E10-G10*1000000-H10*1000)</f>
        <v>0</v>
      </c>
      <c r="J10">
        <f t="shared" ref="J10:J16" si="4">ROUND(E10-G10*1000000-H10*1000-I10,2)*100</f>
        <v>0</v>
      </c>
      <c r="K10">
        <f t="shared" ref="K10:K16" si="5">G10-P10*100</f>
        <v>0</v>
      </c>
      <c r="M10">
        <f t="shared" ref="M10:M16" si="6">H10-S10*100</f>
        <v>8</v>
      </c>
      <c r="N10">
        <f t="shared" ref="N10:N16" si="7">ROUND(I10-V10*100,0)</f>
        <v>0</v>
      </c>
      <c r="O10">
        <f t="shared" ref="O10:O16" si="8">J10</f>
        <v>0</v>
      </c>
      <c r="P10">
        <f t="shared" ref="P10:P16" si="9">INT(G10/100)</f>
        <v>0</v>
      </c>
      <c r="Q10">
        <f t="shared" ref="Q10:Q16" si="10">INT((G10-P10*100)/10)</f>
        <v>0</v>
      </c>
      <c r="R10">
        <f t="shared" ref="R10:R16" si="11">G10-P10*100-Q10*10</f>
        <v>0</v>
      </c>
      <c r="S10">
        <f t="shared" ref="S10:S16" si="12">INT(H10/100)</f>
        <v>0</v>
      </c>
      <c r="T10">
        <f t="shared" ref="T10:T16" si="13">INT((H10-S10*100)/10)</f>
        <v>0</v>
      </c>
      <c r="U10">
        <f t="shared" ref="U10:U16" si="14">H10-S10*100-T10*10</f>
        <v>8</v>
      </c>
      <c r="V10">
        <f t="shared" ref="V10:V16" si="15">INT(I10/100)</f>
        <v>0</v>
      </c>
      <c r="W10">
        <f t="shared" ref="W10:W16" si="16">INT((I10-V10*100)/10)</f>
        <v>0</v>
      </c>
      <c r="X10">
        <f t="shared" ref="X10:X16" si="17">I10-V10*100-W10*10</f>
        <v>0</v>
      </c>
      <c r="Y10">
        <f t="shared" ref="Y10:Y16" si="18">INT(J10/10)</f>
        <v>0</v>
      </c>
      <c r="Z10">
        <f t="shared" ref="Z10:Z16" si="19">ROUND(J10-Y10*10,0)</f>
        <v>0</v>
      </c>
      <c r="AA10" t="str">
        <f t="shared" ref="AA10:AA16" si="20">IF(P10=0,"",IF(P10=1,"",IF(P10=2,"deux ",IF(P10=3,"trois ",IF(P10=4,"quatre ",IF(P10=5,"cinq ",AT10))))))</f>
        <v/>
      </c>
      <c r="AB10" t="str">
        <f t="shared" ref="AB10:AB16" si="21">IF(P10=0,"",IF(P10&lt;2,"cent ",AU10))</f>
        <v/>
      </c>
      <c r="AC10" t="str">
        <f t="shared" ref="AC10:AC16" si="22">IF(Q10=1,AV10,IF(Q10=7,BP10,IF(Q10=9,CF10,CO10)))</f>
        <v/>
      </c>
      <c r="AD10" t="str">
        <f t="shared" ref="AD10:AD16" si="23">IF(K10=11,"",IF(K10=12,"",IF(K10=13,"",IF(K10=14,"",IF(K10=15,"",IF(K10=16,"",AW10))))))</f>
        <v/>
      </c>
      <c r="AE10" t="str">
        <f t="shared" ref="AE10:AE16" si="24">IF(G10=0,"",IF(G10&lt;2,"million ","millions "))</f>
        <v/>
      </c>
      <c r="AF10" t="str">
        <f t="shared" ref="AF10:AF16" si="25">IF(L10=1,"",IF(S10=0,"",IF(S10=1,"",IF(S10=2,"deux ",IF(S10=3,"trois ",IF(S10=4,"quatre ",IF(S10=5,"cinq ",AX10)))))))</f>
        <v/>
      </c>
      <c r="AG10" t="str">
        <f t="shared" ref="AG10:AG16" si="26">IF(S10=0,"",IF(S10&lt;2,"cent ",AY10))</f>
        <v/>
      </c>
      <c r="AH10" t="str">
        <f t="shared" ref="AH10:AH16" si="27">IF(T10=1,AZ10,IF(T10=7,BR10,IF(T10=9,CG10,CP10)))</f>
        <v/>
      </c>
      <c r="AI10" t="str">
        <f t="shared" ref="AI10:AI16" si="28">IF(H10=1,"",BA10)</f>
        <v xml:space="preserve">huit </v>
      </c>
      <c r="AJ10" t="str">
        <f t="shared" ref="AJ10:AJ16" si="29">IF(H10&gt;0,"mille ","")</f>
        <v xml:space="preserve">mille </v>
      </c>
      <c r="AK10" t="str">
        <f t="shared" ref="AK10:AK16" si="30">IF(INT(E10)=0,"zéro ",IF(V10=0,"",IF(V10=1,"",IF(V10=2,"deux ",IF(V10=3,"trois ",IF(V10=4,"quatre ",IF(V10=5,"cinq ",BB10)))))))</f>
        <v/>
      </c>
      <c r="AL10" t="str">
        <f t="shared" ref="AL10:AL16" si="31">IF(V10=0,"",IF(V10&lt;2,"cent ",BC10))</f>
        <v/>
      </c>
      <c r="AM10" t="str">
        <f t="shared" ref="AM10:AM16" si="32">IF(W10=1,BD10,IF(W10=7,BT10,IF(W10=9,CI10,CQ10)))</f>
        <v/>
      </c>
      <c r="AN10" t="str">
        <f t="shared" ref="AN10:AN16" si="33">IF(N10=11,"",IF(N10=12,"",IF(N10=13,"",IF(N10=14,"",IF(N10=15,"",IF(N10=16,"",BE10))))))</f>
        <v/>
      </c>
      <c r="AO10" t="s">
        <v>0</v>
      </c>
      <c r="AT10" t="str">
        <f t="shared" ref="AT10:AT16" si="34">IF(G10=0," ",IF(P10=6,"six ",IF(P10=7,"sept ",IF(P10=8,"huit ",IF(P10=9,"neuf ",)))))</f>
        <v xml:space="preserve"> </v>
      </c>
      <c r="AU10" t="str">
        <f t="shared" ref="AU10:AU16" si="35">IF(K10&gt;0,"cent ", "cents ")</f>
        <v xml:space="preserve">cents </v>
      </c>
      <c r="AV10" t="str">
        <f t="shared" ref="AV10:AV16" si="36">IF(K10=10,"dix ",IF(K10=11,"onze ",IF(K10=12,"douze ",IF(K10=13,"treize ",IF(K10=14,"quatorze ",IF(K10=15,"quinze ",BH10))))))</f>
        <v/>
      </c>
      <c r="AW10" t="str">
        <f t="shared" ref="AW10:AW16" si="37">IF(K10=17,"",IF(K10=18,"",IF(K10=19,"",BI10)))</f>
        <v/>
      </c>
      <c r="AX10">
        <f t="shared" ref="AX10:AX16" si="38">IF(S10=6,"six ",IF(S10=7,"sept ",IF(S10=8,"huit ",IF(S10=9,"neuf ",))))</f>
        <v>0</v>
      </c>
      <c r="AY10" t="str">
        <f t="shared" ref="AY10:AY16" si="39">IF(M10&gt;0,"cent ", "cents ")</f>
        <v xml:space="preserve">cent </v>
      </c>
      <c r="AZ10" t="str">
        <f t="shared" ref="AZ10:AZ16" si="40">IF(M10=10,"dix ",IF(M10=11,"onze ",IF(M10=12,"douze ",IF(M10=13,"treize ",IF(M10=14,"quatorze ",IF(M10=15,"quinze ",BJ10))))))</f>
        <v/>
      </c>
      <c r="BA10" t="str">
        <f t="shared" ref="BA10:BA16" si="41">IF(M10=11,"",IF(M10=12,"",IF(M10=13,"",IF(M10=14,"",IF(M10=15,"",IF(M10=16,"",BK10))))))</f>
        <v xml:space="preserve">huit </v>
      </c>
      <c r="BB10">
        <f t="shared" ref="BB10:BB16" si="42">IF(V10=6,"six ",IF(V10=7,"sept ",IF(V10=8,"huit ",IF(V10=9,"neuf ",))))</f>
        <v>0</v>
      </c>
      <c r="BC10" t="str">
        <f t="shared" ref="BC10:BC16" si="43">IF(N10&gt;0,"cent ", "cents ")</f>
        <v xml:space="preserve">cents </v>
      </c>
      <c r="BD10" t="str">
        <f t="shared" ref="BD10:BD16" si="44">IF(N10=10,"dix ",IF(N10=11,"onze ",IF(N10=12,"douze ",IF(N10=13,"treize ",IF(N10=14,"quatorze ",IF(N10=15,"quinze ",BL10))))))</f>
        <v/>
      </c>
      <c r="BE10" t="str">
        <f t="shared" ref="BE10:BE16" si="45">IF(N10=17,"",IF(N10=18,"",IF(N10=19,"",BM10)))</f>
        <v/>
      </c>
      <c r="BF10" t="str">
        <f t="shared" ref="BF10:BF16" si="46">IF(O10=10,"dix ",IF(O10=11,"onze ",IF(O10=12,"douze ",IF(O10=13,"treize ",IF(O10=14,"quatorze ",IF(O10=15,"quinze ",BN10))))))</f>
        <v/>
      </c>
      <c r="BG10" t="str">
        <f t="shared" ref="BG10:BG16" si="47">IF(O10=17,"",IF(O10=18,"",IF(O10=19,"",BO10)))</f>
        <v/>
      </c>
      <c r="BH10" t="str">
        <f t="shared" ref="BH10:BH16" si="48">IF(K10=16,"seize ",IF(K10=17,"dix-sept ",IF(K10=18,"dix-huit ",IF(K10=19,"dix-neuf ",BP10))))</f>
        <v/>
      </c>
      <c r="BI10" t="str">
        <f t="shared" ref="BI10:BI16" si="49">IF(K10=21,"et un ",IF(K10=31,"et un ",IF(K10=41,"et un ",IF(K10=51,"et un ",IF(K10=61,"et un ",BQ10)))))</f>
        <v/>
      </c>
      <c r="BJ10" t="str">
        <f t="shared" ref="BJ10:BJ16" si="50">IF(M10=16,"seize ",IF(M10=17,"dix-sept ",IF(M10=18,"dix-huit ",IF(M10=19,"dix-neuf ",BR10))))</f>
        <v/>
      </c>
      <c r="BK10" t="str">
        <f t="shared" ref="BK10:BK16" si="51">IF(M10=17,"",IF(M10=18,"",IF(M10=19,"",BS10)))</f>
        <v xml:space="preserve">huit </v>
      </c>
      <c r="BL10" t="str">
        <f t="shared" ref="BL10:BL16" si="52">IF(N10=16,"seize ",IF(N10=17,"dix-sept ",IF(N10=18,"dix-huit ",IF(N10=19,"dix-neuf ",BT10))))</f>
        <v/>
      </c>
      <c r="BM10" t="str">
        <f t="shared" ref="BM10:BM16" si="53">IF(N10=21,"et un ",IF(N10=31,"et un ",IF(N10=41,"et un ",IF(N10=51,"et un ",IF(N10=61,"et un ",BU10)))))</f>
        <v/>
      </c>
      <c r="BN10" t="str">
        <f t="shared" ref="BN10:BN16" si="54">IF(O10=16,"seize ",IF(O10=17,"dix-sept ",IF(O10=18,"dix-huit ",IF(O10=19,"dix-neuf ",BV10))))</f>
        <v/>
      </c>
      <c r="BO10" t="str">
        <f t="shared" ref="BO10:BO16" si="55">IF(O10=21,"et un ",IF(O10=31,"et un ",IF(O10=41,"et un ",IF(O10=51,"et un ",IF(O10=61,"et un ",BW10)))))</f>
        <v/>
      </c>
      <c r="BP10" t="str">
        <f t="shared" ref="BP10:BP16" si="56">IF(K10=70,"soixante-dix ",IF(K10=71,"soixante et onze ",IF(K10=72,"soixante-douze ",IF(K10=73,"soixante-treize ",IF(K10=74,"soixante-quatorze ",IF(K10=75,"soixante-quinze ",BX10))))))</f>
        <v/>
      </c>
      <c r="BQ10" t="str">
        <f t="shared" ref="BQ10:BQ16" si="57">IF(Q10=9,"",IF(Q10=7,"",IF(R10=0,"",IF(R10=1,"un ",IF(R10=2,"deux ",IF(R10=3,"trois ",IF(R10=4,"quatre ",IF(R10=5,"cinq ",BY10))))))))</f>
        <v/>
      </c>
      <c r="BR10" t="str">
        <f t="shared" ref="BR10:BR16" si="58">IF(M10=70,"soixante-dix ",IF(M10=71,"soixante et onze ",IF(M10=72,"soixante-douze ",IF(M10=73,"soixante-treize ",IF(M10=74,"soixante-quatorze ",IF(M10=75,"soixante-quinze ",BZ10))))))</f>
        <v/>
      </c>
      <c r="BS10" t="str">
        <f t="shared" ref="BS10:BS16" si="59">IF(M10=21,"et un ",IF(M10=31,"et un ",IF(M10=41,"et un ",IF(M10=51,"et un ",IF(M10=61,"et un ",CA10)))))</f>
        <v xml:space="preserve">huit </v>
      </c>
      <c r="BT10" t="str">
        <f t="shared" ref="BT10:BT16" si="60">IF(N10=70,"soixante-dix ",IF(N10=71,"soixante et onze ",IF(N10=72,"soixante-douze ",IF(N10=73,"soixante-treize ",IF(N10=74,"soixante-quatorze ",IF(N10=75,"soixante-quinze ",CB10))))))</f>
        <v/>
      </c>
      <c r="BU10" t="str">
        <f t="shared" ref="BU10:BU16" si="61">IF(W10=9,"",IF(W10=7,"",IF(X10=0,"",IF(X10=1,"un ",IF(X10=2,"deux ",IF(X10=3,"trois ",IF(X10=4,"quatre ",IF(X10=5,"cinq ",CC10))))))))</f>
        <v/>
      </c>
      <c r="BV10" t="str">
        <f t="shared" ref="BV10:BV16" si="62">IF(O10=70,"soixante-dix ",IF(O10=71,"soixante et onze ",IF(O10=72,"soixante-douze ",IF(O10=73,"soixante-treize ",IF(O10=74,"soixante-quatorze ",IF(O10=75,"soixante-quinze ",CD10))))))</f>
        <v/>
      </c>
      <c r="BW10" t="str">
        <f t="shared" ref="BW10:BW16" si="63">IF(Y10=9,"",IF(Y10=7,"",IF(Z10=0,"",IF(Z10=1,"un ",IF(Z10=2,"deux ",IF(Z10=3,"trois ",IF(Z10=4,"quatre ",IF(Z10=5,"cinq ",CE10))))))))</f>
        <v/>
      </c>
      <c r="BX10" t="str">
        <f t="shared" ref="BX10:BX16" si="64">IF(K10=76,"soixante-seize ",IF(K10=77,"soixante-dix-sept ",IF(K10=78,"soixante-dix-huit ",IF(K10=79,"soixante-dix-neuf ",CF10))))</f>
        <v/>
      </c>
      <c r="BY10">
        <f t="shared" ref="BY10:BY16" si="65">IF(Q10=9,"",IF(R10=6,"six ",IF(R10=7,"sept ",IF(R10=8,"huit ",IF(R10=9,"neuf ",)))))</f>
        <v>0</v>
      </c>
      <c r="BZ10" t="str">
        <f t="shared" ref="BZ10:BZ16" si="66">IF(M10=76,"soixante-seize ",IF(M10=77,"soixante-dix-sept ",IF(M10=78,"soixante-dix-huit ",IF(M10=79,"soixante-dix-neuf ",CG10))))</f>
        <v/>
      </c>
      <c r="CA10" t="str">
        <f t="shared" ref="CA10:CA16" si="67">IF(T10=9,"",IF(T10=7,"",IF(U10=0,"",IF(U10=1,"un ",IF(U10=2,"deux ",IF(U10=3,"trois ",IF(U10=4,"quatre ",IF(U10=5,"cinq ",CH10))))))))</f>
        <v xml:space="preserve">huit </v>
      </c>
      <c r="CB10" t="str">
        <f t="shared" ref="CB10:CB16" si="68">IF(N10=76,"soixante-seize ",IF(N10=77,"soixante-dix-sept ",IF(N10=78,"soixante-dix-huit ",IF(N10=79,"soixante-dix-neuf ",CI10))))</f>
        <v/>
      </c>
      <c r="CC10">
        <f t="shared" ref="CC10:CC16" si="69">IF(W10=9,"",IF(X10=6,"six ",IF(X10=7,"sept ",IF(X10=8,"huit ",IF(X10=9,"neuf ",)))))</f>
        <v>0</v>
      </c>
      <c r="CD10" t="str">
        <f t="shared" ref="CD10:CD16" si="70">IF(O10=76,"soixante-seize ",IF(O10=77,"soixante-dix-sept ",IF(O10=78,"soixante-dix-huit ",IF(O10=79,"soixante-dix-neuf ",CJ10))))</f>
        <v/>
      </c>
      <c r="CE10">
        <f t="shared" ref="CE10:CE16" si="71">IF(Y10=9,"",IF(Z10=6,"six ",IF(Z10=7,"sept ",IF(Z10=8,"huit ",IF(Z10=9,"neuf ",)))))</f>
        <v>0</v>
      </c>
      <c r="CF10" t="str">
        <f t="shared" ref="CF10:CF16" si="72">IF(K10=90,"quatre-vingt-dix ",IF(K10=91,"quatre-vingt-onze ",IF(K10=92,"quatre-vingt-douze ",IF(K10=93,"quatre-vingt-treize ",IF(K10=94,"quatre-vingt-quatorze ",IF(K10=95,"quatre-vingt-quinze ",CK10))))))</f>
        <v/>
      </c>
      <c r="CG10" t="str">
        <f t="shared" ref="CG10:CG16" si="73">IF(M10=90,"quatre-vingt-dix ",IF(M10=91,"quatre-vingt-onze ",IF(M10=92,"quatre-vingt-douze ",IF(M10=93,"quatre-vingt-treize ",IF(M10=94,"quatre-vingt-quatorze ",IF(M10=95,"quatre-vingt-quinze ",CL10))))))</f>
        <v/>
      </c>
      <c r="CH10" t="str">
        <f t="shared" ref="CH10:CH16" si="74">IF(T10=9,"",IF(U10=6,"six ",IF(U10=7,"sept ",IF(U10=8,"huit ",IF(U10=9,"neuf ",)))))</f>
        <v xml:space="preserve">huit </v>
      </c>
      <c r="CI10" t="str">
        <f t="shared" ref="CI10:CJ12" si="75">IF(N10=90,"quatre-vingt-dix ",IF(N10=91,"quatre-vingt-onze ",IF(N10=92,"quatre-vingt-douze ",IF(N10=93,"quatre-vingt-treize ",IF(N10=94,"quatre-vingt-quatorze ",IF(N10=95,"quatre-vingt-quinze ",CM10))))))</f>
        <v/>
      </c>
      <c r="CJ10" t="str">
        <f t="shared" si="75"/>
        <v/>
      </c>
      <c r="CK10" t="str">
        <f t="shared" ref="CK10:CK16" si="76">IF(K10=96,"quatre-vingt-seize ",IF(K10=97,"quatre-vingt-dix-sept ",IF(K10=98,"quatre-vingt-dix-huit ",IF(K10=99,"quatre-vingt-dix-neuf ",CO10))))</f>
        <v/>
      </c>
      <c r="CL10" t="str">
        <f t="shared" ref="CL10:CN12" si="77">IF(M10=96,"quatre-vingt-seize ",IF(M10=97,"quatre-vingt-dix-sept ",IF(M10=98,"quatre-vingt-dix-huit ",IF(M10=99,"quatre-vingt-dix-neuf ",CP10))))</f>
        <v/>
      </c>
      <c r="CM10" t="str">
        <f t="shared" si="77"/>
        <v/>
      </c>
      <c r="CN10" t="str">
        <f t="shared" si="77"/>
        <v/>
      </c>
      <c r="CO10" t="str">
        <f t="shared" ref="CO10:CO16" si="78">IF(Q10=2,"vingt ",IF(Q10=3,"trente ",IF(Q10=4,"quarante ",IF(Q10=5,"cinquante ",CS10))))</f>
        <v/>
      </c>
      <c r="CP10" t="str">
        <f t="shared" ref="CP10:CP16" si="79">IF(T10=2,"vingt ",IF(T10=3,"trente ",IF(T10=4,"quarante ",IF(T10=5,"cinquante ",CT10))))</f>
        <v/>
      </c>
      <c r="CQ10" t="str">
        <f t="shared" ref="CQ10:CQ16" si="80">IF(W10=2,"vingt ",IF(W10=3,"trente ",IF(W10=4,"quarante ",IF(W10=5,"cinquante ",CU10))))</f>
        <v/>
      </c>
      <c r="CR10" t="str">
        <f t="shared" ref="CR10:CR16" si="81">IF(Y10=2,"vingt ",IF(Y10=3,"trente ",IF(Y10=4,"quarante ",IF(Y10=5,"cinquante ",CV10))))</f>
        <v/>
      </c>
      <c r="CS10" t="str">
        <f t="shared" ref="CS10:CS16" si="82">IF(Q10=6,"soixante ",IF(K10=80,"quatre-vingts ",IF(Q10=8,"quatre-vingt-","")))</f>
        <v/>
      </c>
      <c r="CT10" t="str">
        <f t="shared" ref="CT10:CT16" si="83">IF(T10=6,"soixante ",IF(M10=80,"quatre-vingts ",IF(T10=8,"quatre-vingt-","")))</f>
        <v/>
      </c>
      <c r="CU10" t="str">
        <f t="shared" ref="CU10:CU16" si="84">IF(W10=6,"soixante ",IF(N10=80,"quatre-vingts ",IF(W10=8,"quatre-vingt-","")))</f>
        <v/>
      </c>
      <c r="CV10" t="str">
        <f t="shared" ref="CV10:CV16" si="85">IF(Y10=6,"soixante ",IF(O10=80,"quatre-vingts ",IF(Y10=8,"quatre-vingt-","")))</f>
        <v/>
      </c>
      <c r="CX10" t="str">
        <f>(AA10&amp;AB10&amp;AC10&amp;AD10&amp;AE10&amp;AF10&amp;AG10&amp;AH10&amp;AI10&amp;AJ10&amp;AK10&amp;AL10&amp;AM10&amp;AN10&amp;AO10&amp;AP10&amp;AQ10&amp;AR10&amp;AS10)</f>
        <v>huit mille milligrammes</v>
      </c>
    </row>
    <row r="11" spans="1:102" x14ac:dyDescent="0.35">
      <c r="B11" t="s">
        <v>21</v>
      </c>
      <c r="D11" s="14">
        <v>4</v>
      </c>
      <c r="E11" s="1">
        <f t="shared" si="0"/>
        <v>4</v>
      </c>
      <c r="F11" t="str">
        <f>(MID(CX11,1,1))&amp;MID(CX11,2,168)</f>
        <v>quatre cassettes</v>
      </c>
      <c r="G11">
        <f t="shared" si="1"/>
        <v>0</v>
      </c>
      <c r="H11">
        <f t="shared" si="2"/>
        <v>0</v>
      </c>
      <c r="I11">
        <f t="shared" si="3"/>
        <v>4</v>
      </c>
      <c r="J11">
        <f t="shared" si="4"/>
        <v>0</v>
      </c>
      <c r="K11">
        <f t="shared" si="5"/>
        <v>0</v>
      </c>
      <c r="M11">
        <f t="shared" si="6"/>
        <v>0</v>
      </c>
      <c r="N11">
        <f t="shared" si="7"/>
        <v>4</v>
      </c>
      <c r="O11">
        <f t="shared" si="8"/>
        <v>0</v>
      </c>
      <c r="P11">
        <f t="shared" si="9"/>
        <v>0</v>
      </c>
      <c r="Q11">
        <f t="shared" si="10"/>
        <v>0</v>
      </c>
      <c r="R11">
        <f t="shared" si="11"/>
        <v>0</v>
      </c>
      <c r="S11">
        <f t="shared" si="12"/>
        <v>0</v>
      </c>
      <c r="T11">
        <f t="shared" si="13"/>
        <v>0</v>
      </c>
      <c r="U11">
        <f t="shared" si="14"/>
        <v>0</v>
      </c>
      <c r="V11">
        <f t="shared" si="15"/>
        <v>0</v>
      </c>
      <c r="W11">
        <f t="shared" si="16"/>
        <v>0</v>
      </c>
      <c r="X11">
        <f t="shared" si="17"/>
        <v>4</v>
      </c>
      <c r="Y11">
        <f t="shared" si="18"/>
        <v>0</v>
      </c>
      <c r="Z11">
        <f t="shared" si="19"/>
        <v>0</v>
      </c>
      <c r="AA11" t="str">
        <f t="shared" si="20"/>
        <v/>
      </c>
      <c r="AB11" t="str">
        <f t="shared" si="21"/>
        <v/>
      </c>
      <c r="AC11" t="str">
        <f t="shared" si="22"/>
        <v/>
      </c>
      <c r="AD11" t="str">
        <f t="shared" si="23"/>
        <v/>
      </c>
      <c r="AE11" t="str">
        <f t="shared" si="24"/>
        <v/>
      </c>
      <c r="AF11" t="str">
        <f t="shared" si="25"/>
        <v/>
      </c>
      <c r="AG11" t="str">
        <f t="shared" si="26"/>
        <v/>
      </c>
      <c r="AH11" t="str">
        <f t="shared" si="27"/>
        <v/>
      </c>
      <c r="AI11" t="str">
        <f t="shared" si="28"/>
        <v/>
      </c>
      <c r="AJ11" t="str">
        <f t="shared" si="29"/>
        <v/>
      </c>
      <c r="AK11" t="str">
        <f t="shared" si="30"/>
        <v/>
      </c>
      <c r="AL11" t="str">
        <f t="shared" si="31"/>
        <v/>
      </c>
      <c r="AM11" t="str">
        <f t="shared" si="32"/>
        <v/>
      </c>
      <c r="AN11" t="str">
        <f t="shared" si="33"/>
        <v xml:space="preserve">quatre </v>
      </c>
      <c r="AO11" t="s">
        <v>22</v>
      </c>
      <c r="AT11" t="str">
        <f t="shared" si="34"/>
        <v xml:space="preserve"> </v>
      </c>
      <c r="AU11" t="str">
        <f t="shared" si="35"/>
        <v xml:space="preserve">cents </v>
      </c>
      <c r="AV11" t="str">
        <f t="shared" si="36"/>
        <v/>
      </c>
      <c r="AW11" t="str">
        <f t="shared" si="37"/>
        <v/>
      </c>
      <c r="AX11">
        <f t="shared" si="38"/>
        <v>0</v>
      </c>
      <c r="AY11" t="str">
        <f t="shared" si="39"/>
        <v xml:space="preserve">cents </v>
      </c>
      <c r="AZ11" t="str">
        <f t="shared" si="40"/>
        <v/>
      </c>
      <c r="BA11" t="str">
        <f t="shared" si="41"/>
        <v/>
      </c>
      <c r="BB11">
        <f t="shared" si="42"/>
        <v>0</v>
      </c>
      <c r="BC11" t="str">
        <f t="shared" si="43"/>
        <v xml:space="preserve">cent </v>
      </c>
      <c r="BD11" t="str">
        <f t="shared" si="44"/>
        <v/>
      </c>
      <c r="BE11" t="str">
        <f t="shared" si="45"/>
        <v xml:space="preserve">quatre </v>
      </c>
      <c r="BF11" t="str">
        <f t="shared" si="46"/>
        <v/>
      </c>
      <c r="BG11" t="str">
        <f t="shared" si="47"/>
        <v/>
      </c>
      <c r="BH11" t="str">
        <f t="shared" si="48"/>
        <v/>
      </c>
      <c r="BI11" t="str">
        <f t="shared" si="49"/>
        <v/>
      </c>
      <c r="BJ11" t="str">
        <f t="shared" si="50"/>
        <v/>
      </c>
      <c r="BK11" t="str">
        <f t="shared" si="51"/>
        <v/>
      </c>
      <c r="BL11" t="str">
        <f t="shared" si="52"/>
        <v/>
      </c>
      <c r="BM11" t="str">
        <f t="shared" si="53"/>
        <v xml:space="preserve">quatre </v>
      </c>
      <c r="BN11" t="str">
        <f t="shared" si="54"/>
        <v/>
      </c>
      <c r="BO11" t="str">
        <f t="shared" si="55"/>
        <v/>
      </c>
      <c r="BP11" t="str">
        <f t="shared" si="56"/>
        <v/>
      </c>
      <c r="BQ11" t="str">
        <f t="shared" si="57"/>
        <v/>
      </c>
      <c r="BR11" t="str">
        <f t="shared" si="58"/>
        <v/>
      </c>
      <c r="BS11" t="str">
        <f t="shared" si="59"/>
        <v/>
      </c>
      <c r="BT11" t="str">
        <f t="shared" si="60"/>
        <v/>
      </c>
      <c r="BU11" t="str">
        <f t="shared" si="61"/>
        <v xml:space="preserve">quatre </v>
      </c>
      <c r="BV11" t="str">
        <f t="shared" si="62"/>
        <v/>
      </c>
      <c r="BW11" t="str">
        <f t="shared" si="63"/>
        <v/>
      </c>
      <c r="BX11" t="str">
        <f t="shared" si="64"/>
        <v/>
      </c>
      <c r="BY11">
        <f t="shared" si="65"/>
        <v>0</v>
      </c>
      <c r="BZ11" t="str">
        <f t="shared" si="66"/>
        <v/>
      </c>
      <c r="CA11" t="str">
        <f t="shared" si="67"/>
        <v/>
      </c>
      <c r="CB11" t="str">
        <f t="shared" si="68"/>
        <v/>
      </c>
      <c r="CC11">
        <f t="shared" si="69"/>
        <v>0</v>
      </c>
      <c r="CD11" t="str">
        <f t="shared" si="70"/>
        <v/>
      </c>
      <c r="CE11">
        <f t="shared" si="71"/>
        <v>0</v>
      </c>
      <c r="CF11" t="str">
        <f t="shared" si="72"/>
        <v/>
      </c>
      <c r="CG11" t="str">
        <f t="shared" si="73"/>
        <v/>
      </c>
      <c r="CH11">
        <f t="shared" si="74"/>
        <v>0</v>
      </c>
      <c r="CI11" t="str">
        <f t="shared" si="75"/>
        <v/>
      </c>
      <c r="CJ11" t="str">
        <f t="shared" si="75"/>
        <v/>
      </c>
      <c r="CK11" t="str">
        <f t="shared" si="76"/>
        <v/>
      </c>
      <c r="CL11" t="str">
        <f t="shared" si="77"/>
        <v/>
      </c>
      <c r="CM11" t="str">
        <f t="shared" si="77"/>
        <v/>
      </c>
      <c r="CN11" t="str">
        <f t="shared" si="77"/>
        <v/>
      </c>
      <c r="CO11" t="str">
        <f t="shared" si="78"/>
        <v/>
      </c>
      <c r="CP11" t="str">
        <f t="shared" si="79"/>
        <v/>
      </c>
      <c r="CQ11" t="str">
        <f t="shared" si="80"/>
        <v/>
      </c>
      <c r="CR11" t="str">
        <f t="shared" si="81"/>
        <v/>
      </c>
      <c r="CS11" t="str">
        <f t="shared" si="82"/>
        <v/>
      </c>
      <c r="CT11" t="str">
        <f t="shared" si="83"/>
        <v/>
      </c>
      <c r="CU11" t="str">
        <f t="shared" si="84"/>
        <v/>
      </c>
      <c r="CV11" t="str">
        <f t="shared" si="85"/>
        <v/>
      </c>
      <c r="CX11" t="str">
        <f>(AA11&amp;AB11&amp;AC11&amp;AD11&amp;AE11&amp;AF11&amp;AG11&amp;AH11&amp;AI11&amp;AJ11&amp;AK11&amp;AL11&amp;AM11&amp;AN11&amp;AO11&amp;AP11&amp;AQ11&amp;AR11&amp;AS11)</f>
        <v>quatre cassettes</v>
      </c>
    </row>
    <row r="12" spans="1:102" x14ac:dyDescent="0.35">
      <c r="B12" t="s">
        <v>5</v>
      </c>
      <c r="D12" s="11">
        <f>+D10*D11</f>
        <v>32000</v>
      </c>
      <c r="E12" s="1">
        <f t="shared" si="0"/>
        <v>32000</v>
      </c>
      <c r="F12" t="str">
        <f>(MID(CX12,1,1))&amp;MID(CX12,2,168)</f>
        <v>trente deux mille milligrammes</v>
      </c>
      <c r="G12">
        <f t="shared" si="1"/>
        <v>0</v>
      </c>
      <c r="H12">
        <f t="shared" si="2"/>
        <v>32</v>
      </c>
      <c r="I12">
        <f t="shared" si="3"/>
        <v>0</v>
      </c>
      <c r="J12">
        <f t="shared" si="4"/>
        <v>0</v>
      </c>
      <c r="K12">
        <f t="shared" si="5"/>
        <v>0</v>
      </c>
      <c r="M12">
        <f t="shared" si="6"/>
        <v>32</v>
      </c>
      <c r="N12">
        <f t="shared" si="7"/>
        <v>0</v>
      </c>
      <c r="O12">
        <f t="shared" si="8"/>
        <v>0</v>
      </c>
      <c r="P12">
        <f t="shared" si="9"/>
        <v>0</v>
      </c>
      <c r="Q12">
        <f t="shared" si="10"/>
        <v>0</v>
      </c>
      <c r="R12">
        <f t="shared" si="11"/>
        <v>0</v>
      </c>
      <c r="S12">
        <f t="shared" si="12"/>
        <v>0</v>
      </c>
      <c r="T12">
        <f t="shared" si="13"/>
        <v>3</v>
      </c>
      <c r="U12">
        <f t="shared" si="14"/>
        <v>2</v>
      </c>
      <c r="V12">
        <f t="shared" si="15"/>
        <v>0</v>
      </c>
      <c r="W12">
        <f t="shared" si="16"/>
        <v>0</v>
      </c>
      <c r="X12">
        <f t="shared" si="17"/>
        <v>0</v>
      </c>
      <c r="Y12">
        <f t="shared" si="18"/>
        <v>0</v>
      </c>
      <c r="Z12">
        <f t="shared" si="19"/>
        <v>0</v>
      </c>
      <c r="AA12" t="str">
        <f t="shared" si="20"/>
        <v/>
      </c>
      <c r="AB12" t="str">
        <f t="shared" si="21"/>
        <v/>
      </c>
      <c r="AC12" t="str">
        <f t="shared" si="22"/>
        <v/>
      </c>
      <c r="AD12" t="str">
        <f t="shared" si="23"/>
        <v/>
      </c>
      <c r="AE12" t="str">
        <f t="shared" si="24"/>
        <v/>
      </c>
      <c r="AF12" t="str">
        <f t="shared" si="25"/>
        <v/>
      </c>
      <c r="AG12" t="str">
        <f t="shared" si="26"/>
        <v/>
      </c>
      <c r="AH12" t="str">
        <f t="shared" si="27"/>
        <v xml:space="preserve">trente </v>
      </c>
      <c r="AI12" t="str">
        <f t="shared" si="28"/>
        <v xml:space="preserve">deux </v>
      </c>
      <c r="AJ12" t="str">
        <f t="shared" si="29"/>
        <v xml:space="preserve">mille </v>
      </c>
      <c r="AK12" t="str">
        <f t="shared" si="30"/>
        <v/>
      </c>
      <c r="AL12" t="str">
        <f t="shared" si="31"/>
        <v/>
      </c>
      <c r="AM12" t="str">
        <f t="shared" si="32"/>
        <v/>
      </c>
      <c r="AN12" t="str">
        <f t="shared" si="33"/>
        <v/>
      </c>
      <c r="AO12" t="s">
        <v>0</v>
      </c>
      <c r="AT12" t="str">
        <f t="shared" si="34"/>
        <v xml:space="preserve"> </v>
      </c>
      <c r="AU12" t="str">
        <f t="shared" si="35"/>
        <v xml:space="preserve">cents </v>
      </c>
      <c r="AV12" t="str">
        <f t="shared" si="36"/>
        <v/>
      </c>
      <c r="AW12" t="str">
        <f t="shared" si="37"/>
        <v/>
      </c>
      <c r="AX12">
        <f t="shared" si="38"/>
        <v>0</v>
      </c>
      <c r="AY12" t="str">
        <f t="shared" si="39"/>
        <v xml:space="preserve">cent </v>
      </c>
      <c r="AZ12" t="str">
        <f t="shared" si="40"/>
        <v xml:space="preserve">trente </v>
      </c>
      <c r="BA12" t="str">
        <f t="shared" si="41"/>
        <v xml:space="preserve">deux </v>
      </c>
      <c r="BB12">
        <f t="shared" si="42"/>
        <v>0</v>
      </c>
      <c r="BC12" t="str">
        <f t="shared" si="43"/>
        <v xml:space="preserve">cents </v>
      </c>
      <c r="BD12" t="str">
        <f t="shared" si="44"/>
        <v/>
      </c>
      <c r="BE12" t="str">
        <f t="shared" si="45"/>
        <v/>
      </c>
      <c r="BF12" t="str">
        <f t="shared" si="46"/>
        <v/>
      </c>
      <c r="BG12" t="str">
        <f t="shared" si="47"/>
        <v/>
      </c>
      <c r="BH12" t="str">
        <f t="shared" si="48"/>
        <v/>
      </c>
      <c r="BI12" t="str">
        <f t="shared" si="49"/>
        <v/>
      </c>
      <c r="BJ12" t="str">
        <f t="shared" si="50"/>
        <v xml:space="preserve">trente </v>
      </c>
      <c r="BK12" t="str">
        <f t="shared" si="51"/>
        <v xml:space="preserve">deux </v>
      </c>
      <c r="BL12" t="str">
        <f t="shared" si="52"/>
        <v/>
      </c>
      <c r="BM12" t="str">
        <f t="shared" si="53"/>
        <v/>
      </c>
      <c r="BN12" t="str">
        <f t="shared" si="54"/>
        <v/>
      </c>
      <c r="BO12" t="str">
        <f t="shared" si="55"/>
        <v/>
      </c>
      <c r="BP12" t="str">
        <f t="shared" si="56"/>
        <v/>
      </c>
      <c r="BQ12" t="str">
        <f t="shared" si="57"/>
        <v/>
      </c>
      <c r="BR12" t="str">
        <f t="shared" si="58"/>
        <v xml:space="preserve">trente </v>
      </c>
      <c r="BS12" t="str">
        <f t="shared" si="59"/>
        <v xml:space="preserve">deux </v>
      </c>
      <c r="BT12" t="str">
        <f t="shared" si="60"/>
        <v/>
      </c>
      <c r="BU12" t="str">
        <f t="shared" si="61"/>
        <v/>
      </c>
      <c r="BV12" t="str">
        <f t="shared" si="62"/>
        <v/>
      </c>
      <c r="BW12" t="str">
        <f t="shared" si="63"/>
        <v/>
      </c>
      <c r="BX12" t="str">
        <f t="shared" si="64"/>
        <v/>
      </c>
      <c r="BY12">
        <f t="shared" si="65"/>
        <v>0</v>
      </c>
      <c r="BZ12" t="str">
        <f t="shared" si="66"/>
        <v xml:space="preserve">trente </v>
      </c>
      <c r="CA12" t="str">
        <f t="shared" si="67"/>
        <v xml:space="preserve">deux </v>
      </c>
      <c r="CB12" t="str">
        <f t="shared" si="68"/>
        <v/>
      </c>
      <c r="CC12">
        <f t="shared" si="69"/>
        <v>0</v>
      </c>
      <c r="CD12" t="str">
        <f t="shared" si="70"/>
        <v/>
      </c>
      <c r="CE12">
        <f t="shared" si="71"/>
        <v>0</v>
      </c>
      <c r="CF12" t="str">
        <f t="shared" si="72"/>
        <v/>
      </c>
      <c r="CG12" t="str">
        <f t="shared" si="73"/>
        <v xml:space="preserve">trente </v>
      </c>
      <c r="CH12">
        <f t="shared" si="74"/>
        <v>0</v>
      </c>
      <c r="CI12" t="str">
        <f t="shared" si="75"/>
        <v/>
      </c>
      <c r="CJ12" t="str">
        <f t="shared" si="75"/>
        <v/>
      </c>
      <c r="CK12" t="str">
        <f t="shared" si="76"/>
        <v/>
      </c>
      <c r="CL12" t="str">
        <f t="shared" si="77"/>
        <v xml:space="preserve">trente </v>
      </c>
      <c r="CM12" t="str">
        <f t="shared" si="77"/>
        <v/>
      </c>
      <c r="CN12" t="str">
        <f t="shared" si="77"/>
        <v/>
      </c>
      <c r="CO12" t="str">
        <f t="shared" si="78"/>
        <v/>
      </c>
      <c r="CP12" t="str">
        <f t="shared" si="79"/>
        <v xml:space="preserve">trente </v>
      </c>
      <c r="CQ12" t="str">
        <f t="shared" si="80"/>
        <v/>
      </c>
      <c r="CR12" t="str">
        <f t="shared" si="81"/>
        <v/>
      </c>
      <c r="CS12" t="str">
        <f t="shared" si="82"/>
        <v/>
      </c>
      <c r="CT12" t="str">
        <f t="shared" si="83"/>
        <v/>
      </c>
      <c r="CU12" t="str">
        <f t="shared" si="84"/>
        <v/>
      </c>
      <c r="CV12" t="str">
        <f t="shared" si="85"/>
        <v/>
      </c>
      <c r="CX12" t="str">
        <f>(AA12&amp;AB12&amp;AC12&amp;AD12&amp;AE12&amp;AF12&amp;AG12&amp;AH12&amp;AI12&amp;AJ12&amp;AK12&amp;AL12&amp;AM12&amp;AN12&amp;AO12&amp;AP12&amp;AQ12&amp;AR12&amp;AS12)</f>
        <v>trente deux mille milligrammes</v>
      </c>
    </row>
    <row r="13" spans="1:102" x14ac:dyDescent="0.35">
      <c r="B13" t="s">
        <v>23</v>
      </c>
      <c r="D13" s="14">
        <v>28</v>
      </c>
      <c r="E13" s="1">
        <f t="shared" si="0"/>
        <v>28</v>
      </c>
      <c r="F13" t="str">
        <f>(MID(CX13,1,1))&amp;MID(CX13,2,168)</f>
        <v>vingt huit jours</v>
      </c>
      <c r="G13">
        <f t="shared" si="1"/>
        <v>0</v>
      </c>
      <c r="H13">
        <f t="shared" si="2"/>
        <v>0</v>
      </c>
      <c r="I13">
        <f t="shared" si="3"/>
        <v>28</v>
      </c>
      <c r="J13">
        <f t="shared" si="4"/>
        <v>0</v>
      </c>
      <c r="K13">
        <f t="shared" si="5"/>
        <v>0</v>
      </c>
      <c r="M13">
        <f t="shared" si="6"/>
        <v>0</v>
      </c>
      <c r="N13">
        <f t="shared" si="7"/>
        <v>28</v>
      </c>
      <c r="O13">
        <f t="shared" si="8"/>
        <v>0</v>
      </c>
      <c r="P13">
        <f t="shared" si="9"/>
        <v>0</v>
      </c>
      <c r="Q13">
        <f t="shared" si="10"/>
        <v>0</v>
      </c>
      <c r="R13">
        <f t="shared" si="11"/>
        <v>0</v>
      </c>
      <c r="S13">
        <f t="shared" si="12"/>
        <v>0</v>
      </c>
      <c r="T13">
        <f t="shared" si="13"/>
        <v>0</v>
      </c>
      <c r="U13">
        <f t="shared" si="14"/>
        <v>0</v>
      </c>
      <c r="V13">
        <f t="shared" si="15"/>
        <v>0</v>
      </c>
      <c r="W13">
        <f t="shared" si="16"/>
        <v>2</v>
      </c>
      <c r="X13">
        <f t="shared" si="17"/>
        <v>8</v>
      </c>
      <c r="Y13">
        <f t="shared" si="18"/>
        <v>0</v>
      </c>
      <c r="Z13">
        <f t="shared" si="19"/>
        <v>0</v>
      </c>
      <c r="AA13" t="str">
        <f t="shared" si="20"/>
        <v/>
      </c>
      <c r="AB13" t="str">
        <f t="shared" si="21"/>
        <v/>
      </c>
      <c r="AC13" t="str">
        <f t="shared" si="22"/>
        <v/>
      </c>
      <c r="AD13" t="str">
        <f t="shared" si="23"/>
        <v/>
      </c>
      <c r="AE13" t="str">
        <f t="shared" si="24"/>
        <v/>
      </c>
      <c r="AF13" t="str">
        <f t="shared" si="25"/>
        <v/>
      </c>
      <c r="AG13" t="str">
        <f t="shared" si="26"/>
        <v/>
      </c>
      <c r="AH13" t="str">
        <f t="shared" si="27"/>
        <v/>
      </c>
      <c r="AI13" t="str">
        <f t="shared" si="28"/>
        <v/>
      </c>
      <c r="AJ13" t="str">
        <f t="shared" si="29"/>
        <v/>
      </c>
      <c r="AK13" t="str">
        <f t="shared" si="30"/>
        <v/>
      </c>
      <c r="AL13" t="str">
        <f t="shared" si="31"/>
        <v/>
      </c>
      <c r="AM13" t="str">
        <f t="shared" si="32"/>
        <v xml:space="preserve">vingt </v>
      </c>
      <c r="AN13" t="str">
        <f t="shared" si="33"/>
        <v xml:space="preserve">huit </v>
      </c>
      <c r="AO13" t="s">
        <v>10</v>
      </c>
      <c r="AT13" t="str">
        <f t="shared" si="34"/>
        <v xml:space="preserve"> </v>
      </c>
      <c r="AU13" t="str">
        <f t="shared" si="35"/>
        <v xml:space="preserve">cents </v>
      </c>
      <c r="AV13" t="str">
        <f t="shared" si="36"/>
        <v/>
      </c>
      <c r="AW13" t="str">
        <f t="shared" si="37"/>
        <v/>
      </c>
      <c r="AX13">
        <f t="shared" si="38"/>
        <v>0</v>
      </c>
      <c r="AY13" t="str">
        <f t="shared" si="39"/>
        <v xml:space="preserve">cents </v>
      </c>
      <c r="AZ13" t="str">
        <f t="shared" si="40"/>
        <v/>
      </c>
      <c r="BA13" t="str">
        <f t="shared" si="41"/>
        <v/>
      </c>
      <c r="BB13">
        <f t="shared" si="42"/>
        <v>0</v>
      </c>
      <c r="BC13" t="str">
        <f t="shared" si="43"/>
        <v xml:space="preserve">cent </v>
      </c>
      <c r="BD13" t="str">
        <f t="shared" si="44"/>
        <v xml:space="preserve">vingt </v>
      </c>
      <c r="BE13" t="str">
        <f t="shared" si="45"/>
        <v xml:space="preserve">huit </v>
      </c>
      <c r="BF13" t="str">
        <f t="shared" si="46"/>
        <v/>
      </c>
      <c r="BG13" t="str">
        <f t="shared" si="47"/>
        <v/>
      </c>
      <c r="BH13" t="str">
        <f t="shared" si="48"/>
        <v/>
      </c>
      <c r="BI13" t="str">
        <f t="shared" si="49"/>
        <v/>
      </c>
      <c r="BJ13" t="str">
        <f t="shared" si="50"/>
        <v/>
      </c>
      <c r="BK13" t="str">
        <f t="shared" si="51"/>
        <v/>
      </c>
      <c r="BL13" t="str">
        <f t="shared" si="52"/>
        <v xml:space="preserve">vingt </v>
      </c>
      <c r="BM13" t="str">
        <f t="shared" si="53"/>
        <v xml:space="preserve">huit </v>
      </c>
      <c r="BN13" t="str">
        <f t="shared" si="54"/>
        <v/>
      </c>
      <c r="BO13" t="str">
        <f t="shared" si="55"/>
        <v/>
      </c>
      <c r="BP13" t="str">
        <f t="shared" si="56"/>
        <v/>
      </c>
      <c r="BQ13" t="str">
        <f t="shared" si="57"/>
        <v/>
      </c>
      <c r="BR13" t="str">
        <f t="shared" si="58"/>
        <v/>
      </c>
      <c r="BS13" t="str">
        <f t="shared" si="59"/>
        <v/>
      </c>
      <c r="BT13" t="str">
        <f t="shared" si="60"/>
        <v xml:space="preserve">vingt </v>
      </c>
      <c r="BU13" t="str">
        <f t="shared" si="61"/>
        <v xml:space="preserve">huit </v>
      </c>
      <c r="BV13" t="str">
        <f t="shared" si="62"/>
        <v/>
      </c>
      <c r="BW13" t="str">
        <f t="shared" si="63"/>
        <v/>
      </c>
      <c r="BX13" t="str">
        <f t="shared" si="64"/>
        <v/>
      </c>
      <c r="BY13">
        <f t="shared" si="65"/>
        <v>0</v>
      </c>
      <c r="BZ13" t="str">
        <f t="shared" si="66"/>
        <v/>
      </c>
      <c r="CA13" t="str">
        <f t="shared" si="67"/>
        <v/>
      </c>
      <c r="CB13" t="str">
        <f t="shared" si="68"/>
        <v xml:space="preserve">vingt </v>
      </c>
      <c r="CC13" t="str">
        <f t="shared" si="69"/>
        <v xml:space="preserve">huit </v>
      </c>
      <c r="CD13" t="str">
        <f t="shared" si="70"/>
        <v/>
      </c>
      <c r="CE13">
        <f t="shared" si="71"/>
        <v>0</v>
      </c>
      <c r="CF13" t="str">
        <f t="shared" si="72"/>
        <v/>
      </c>
      <c r="CG13" t="str">
        <f t="shared" si="73"/>
        <v/>
      </c>
      <c r="CH13">
        <f t="shared" si="74"/>
        <v>0</v>
      </c>
      <c r="CI13" t="str">
        <f t="shared" ref="CI13:CJ16" si="86">IF(N13=90,"quatre-vingt-dix ",IF(N13=91,"quatre-vingt-onze ",IF(N13=92,"quatre-vingt-douze ",IF(N13=93,"quatre-vingt-treize ",IF(N13=94,"quatre-vingt-quatorze ",IF(N13=95,"quatre-vingt-quinze ",CM13))))))</f>
        <v xml:space="preserve">vingt </v>
      </c>
      <c r="CJ13" t="str">
        <f t="shared" si="86"/>
        <v/>
      </c>
      <c r="CK13" t="str">
        <f t="shared" si="76"/>
        <v/>
      </c>
      <c r="CL13" t="str">
        <f t="shared" ref="CL13:CN16" si="87">IF(M13=96,"quatre-vingt-seize ",IF(M13=97,"quatre-vingt-dix-sept ",IF(M13=98,"quatre-vingt-dix-huit ",IF(M13=99,"quatre-vingt-dix-neuf ",CP13))))</f>
        <v/>
      </c>
      <c r="CM13" t="str">
        <f t="shared" si="87"/>
        <v xml:space="preserve">vingt </v>
      </c>
      <c r="CN13" t="str">
        <f t="shared" si="87"/>
        <v/>
      </c>
      <c r="CO13" t="str">
        <f t="shared" si="78"/>
        <v/>
      </c>
      <c r="CP13" t="str">
        <f t="shared" si="79"/>
        <v/>
      </c>
      <c r="CQ13" t="str">
        <f t="shared" si="80"/>
        <v xml:space="preserve">vingt </v>
      </c>
      <c r="CR13" t="str">
        <f t="shared" si="81"/>
        <v/>
      </c>
      <c r="CS13" t="str">
        <f t="shared" si="82"/>
        <v/>
      </c>
      <c r="CT13" t="str">
        <f t="shared" si="83"/>
        <v/>
      </c>
      <c r="CU13" t="str">
        <f t="shared" si="84"/>
        <v/>
      </c>
      <c r="CV13" t="str">
        <f t="shared" si="85"/>
        <v/>
      </c>
      <c r="CX13" t="str">
        <f>(AA13&amp;AB13&amp;AC13&amp;AD13&amp;AE13&amp;AF13&amp;AG13&amp;AH13&amp;AI13&amp;AJ13&amp;AK13&amp;AL13&amp;AM13&amp;AN13&amp;AO13&amp;AP13&amp;AQ13&amp;AR13&amp;AS13)</f>
        <v>vingt huit jours</v>
      </c>
    </row>
    <row r="14" spans="1:102" x14ac:dyDescent="0.35">
      <c r="B14" t="s">
        <v>25</v>
      </c>
      <c r="D14" s="14">
        <v>200</v>
      </c>
      <c r="E14" s="1">
        <f t="shared" si="0"/>
        <v>200</v>
      </c>
      <c r="G14">
        <f t="shared" si="1"/>
        <v>0</v>
      </c>
      <c r="H14">
        <f t="shared" si="2"/>
        <v>0</v>
      </c>
      <c r="I14">
        <f t="shared" si="3"/>
        <v>200</v>
      </c>
      <c r="J14">
        <f t="shared" si="4"/>
        <v>0</v>
      </c>
      <c r="K14">
        <f t="shared" si="5"/>
        <v>0</v>
      </c>
      <c r="M14">
        <f t="shared" si="6"/>
        <v>0</v>
      </c>
      <c r="N14">
        <f t="shared" si="7"/>
        <v>0</v>
      </c>
      <c r="O14">
        <f t="shared" si="8"/>
        <v>0</v>
      </c>
      <c r="P14">
        <f t="shared" si="9"/>
        <v>0</v>
      </c>
      <c r="Q14">
        <f t="shared" si="10"/>
        <v>0</v>
      </c>
      <c r="R14">
        <f t="shared" si="11"/>
        <v>0</v>
      </c>
      <c r="S14">
        <f t="shared" si="12"/>
        <v>0</v>
      </c>
      <c r="T14">
        <f t="shared" si="13"/>
        <v>0</v>
      </c>
      <c r="U14">
        <f t="shared" si="14"/>
        <v>0</v>
      </c>
      <c r="V14">
        <f t="shared" si="15"/>
        <v>2</v>
      </c>
      <c r="W14">
        <f t="shared" si="16"/>
        <v>0</v>
      </c>
      <c r="X14">
        <f t="shared" si="17"/>
        <v>0</v>
      </c>
      <c r="Y14">
        <f t="shared" si="18"/>
        <v>0</v>
      </c>
      <c r="Z14">
        <f t="shared" si="19"/>
        <v>0</v>
      </c>
      <c r="AA14" t="str">
        <f t="shared" si="20"/>
        <v/>
      </c>
      <c r="AB14" t="str">
        <f t="shared" si="21"/>
        <v/>
      </c>
      <c r="AC14" t="str">
        <f t="shared" si="22"/>
        <v/>
      </c>
      <c r="AD14" t="str">
        <f t="shared" si="23"/>
        <v/>
      </c>
      <c r="AE14" t="str">
        <f t="shared" si="24"/>
        <v/>
      </c>
      <c r="AF14" t="str">
        <f t="shared" si="25"/>
        <v/>
      </c>
      <c r="AG14" t="str">
        <f t="shared" si="26"/>
        <v/>
      </c>
      <c r="AH14" t="str">
        <f t="shared" si="27"/>
        <v/>
      </c>
      <c r="AI14" t="str">
        <f t="shared" si="28"/>
        <v/>
      </c>
      <c r="AJ14" t="str">
        <f t="shared" si="29"/>
        <v/>
      </c>
      <c r="AK14" t="str">
        <f t="shared" si="30"/>
        <v xml:space="preserve">deux </v>
      </c>
      <c r="AL14" t="str">
        <f t="shared" si="31"/>
        <v xml:space="preserve">cents </v>
      </c>
      <c r="AM14" t="str">
        <f t="shared" si="32"/>
        <v/>
      </c>
      <c r="AN14" t="str">
        <f t="shared" si="33"/>
        <v/>
      </c>
      <c r="AT14" t="str">
        <f t="shared" si="34"/>
        <v xml:space="preserve"> </v>
      </c>
      <c r="AU14" t="str">
        <f t="shared" si="35"/>
        <v xml:space="preserve">cents </v>
      </c>
      <c r="AV14" t="str">
        <f t="shared" si="36"/>
        <v/>
      </c>
      <c r="AW14" t="str">
        <f t="shared" si="37"/>
        <v/>
      </c>
      <c r="AX14">
        <f t="shared" si="38"/>
        <v>0</v>
      </c>
      <c r="AY14" t="str">
        <f t="shared" si="39"/>
        <v xml:space="preserve">cents </v>
      </c>
      <c r="AZ14" t="str">
        <f t="shared" si="40"/>
        <v/>
      </c>
      <c r="BA14" t="str">
        <f t="shared" si="41"/>
        <v/>
      </c>
      <c r="BB14">
        <f t="shared" si="42"/>
        <v>0</v>
      </c>
      <c r="BC14" t="str">
        <f t="shared" si="43"/>
        <v xml:space="preserve">cents </v>
      </c>
      <c r="BD14" t="str">
        <f t="shared" si="44"/>
        <v/>
      </c>
      <c r="BE14" t="str">
        <f t="shared" si="45"/>
        <v/>
      </c>
      <c r="BF14" t="str">
        <f t="shared" si="46"/>
        <v/>
      </c>
      <c r="BG14" t="str">
        <f t="shared" si="47"/>
        <v/>
      </c>
      <c r="BH14" t="str">
        <f t="shared" si="48"/>
        <v/>
      </c>
      <c r="BI14" t="str">
        <f t="shared" si="49"/>
        <v/>
      </c>
      <c r="BJ14" t="str">
        <f t="shared" si="50"/>
        <v/>
      </c>
      <c r="BK14" t="str">
        <f t="shared" si="51"/>
        <v/>
      </c>
      <c r="BL14" t="str">
        <f t="shared" si="52"/>
        <v/>
      </c>
      <c r="BM14" t="str">
        <f t="shared" si="53"/>
        <v/>
      </c>
      <c r="BN14" t="str">
        <f t="shared" si="54"/>
        <v/>
      </c>
      <c r="BO14" t="str">
        <f t="shared" si="55"/>
        <v/>
      </c>
      <c r="BP14" t="str">
        <f t="shared" si="56"/>
        <v/>
      </c>
      <c r="BQ14" t="str">
        <f t="shared" si="57"/>
        <v/>
      </c>
      <c r="BR14" t="str">
        <f t="shared" si="58"/>
        <v/>
      </c>
      <c r="BS14" t="str">
        <f t="shared" si="59"/>
        <v/>
      </c>
      <c r="BT14" t="str">
        <f t="shared" si="60"/>
        <v/>
      </c>
      <c r="BU14" t="str">
        <f t="shared" si="61"/>
        <v/>
      </c>
      <c r="BV14" t="str">
        <f t="shared" si="62"/>
        <v/>
      </c>
      <c r="BW14" t="str">
        <f t="shared" si="63"/>
        <v/>
      </c>
      <c r="BX14" t="str">
        <f t="shared" si="64"/>
        <v/>
      </c>
      <c r="BY14">
        <f t="shared" si="65"/>
        <v>0</v>
      </c>
      <c r="BZ14" t="str">
        <f t="shared" si="66"/>
        <v/>
      </c>
      <c r="CA14" t="str">
        <f t="shared" si="67"/>
        <v/>
      </c>
      <c r="CB14" t="str">
        <f t="shared" si="68"/>
        <v/>
      </c>
      <c r="CC14">
        <f t="shared" si="69"/>
        <v>0</v>
      </c>
      <c r="CD14" t="str">
        <f t="shared" si="70"/>
        <v/>
      </c>
      <c r="CE14">
        <f t="shared" si="71"/>
        <v>0</v>
      </c>
      <c r="CF14" t="str">
        <f t="shared" si="72"/>
        <v/>
      </c>
      <c r="CG14" t="str">
        <f t="shared" si="73"/>
        <v/>
      </c>
      <c r="CH14">
        <f t="shared" si="74"/>
        <v>0</v>
      </c>
      <c r="CI14" t="str">
        <f t="shared" si="86"/>
        <v/>
      </c>
      <c r="CJ14" t="str">
        <f t="shared" si="86"/>
        <v/>
      </c>
      <c r="CK14" t="str">
        <f t="shared" si="76"/>
        <v/>
      </c>
      <c r="CL14" t="str">
        <f t="shared" si="87"/>
        <v/>
      </c>
      <c r="CM14" t="str">
        <f t="shared" si="87"/>
        <v/>
      </c>
      <c r="CN14" t="str">
        <f t="shared" si="87"/>
        <v/>
      </c>
      <c r="CO14" t="str">
        <f t="shared" si="78"/>
        <v/>
      </c>
      <c r="CP14" t="str">
        <f t="shared" si="79"/>
        <v/>
      </c>
      <c r="CQ14" t="str">
        <f t="shared" si="80"/>
        <v/>
      </c>
      <c r="CR14" t="str">
        <f t="shared" si="81"/>
        <v/>
      </c>
      <c r="CS14" t="str">
        <f t="shared" si="82"/>
        <v/>
      </c>
      <c r="CT14" t="str">
        <f t="shared" si="83"/>
        <v/>
      </c>
      <c r="CU14" t="str">
        <f t="shared" si="84"/>
        <v/>
      </c>
      <c r="CV14" t="str">
        <f t="shared" si="85"/>
        <v/>
      </c>
    </row>
    <row r="15" spans="1:102" x14ac:dyDescent="0.35">
      <c r="B15" t="s">
        <v>27</v>
      </c>
      <c r="D15" s="11">
        <v>20</v>
      </c>
      <c r="E15" s="1">
        <f t="shared" si="0"/>
        <v>20</v>
      </c>
      <c r="G15">
        <f t="shared" si="1"/>
        <v>0</v>
      </c>
      <c r="H15">
        <f t="shared" si="2"/>
        <v>0</v>
      </c>
      <c r="I15">
        <f t="shared" si="3"/>
        <v>20</v>
      </c>
      <c r="J15">
        <f t="shared" si="4"/>
        <v>0</v>
      </c>
      <c r="K15">
        <f t="shared" si="5"/>
        <v>0</v>
      </c>
      <c r="M15">
        <f t="shared" si="6"/>
        <v>0</v>
      </c>
      <c r="N15">
        <f t="shared" si="7"/>
        <v>20</v>
      </c>
      <c r="O15">
        <f t="shared" si="8"/>
        <v>0</v>
      </c>
      <c r="P15">
        <f t="shared" si="9"/>
        <v>0</v>
      </c>
      <c r="Q15">
        <f t="shared" si="10"/>
        <v>0</v>
      </c>
      <c r="R15">
        <f t="shared" si="11"/>
        <v>0</v>
      </c>
      <c r="S15">
        <f t="shared" si="12"/>
        <v>0</v>
      </c>
      <c r="T15">
        <f t="shared" si="13"/>
        <v>0</v>
      </c>
      <c r="U15">
        <f t="shared" si="14"/>
        <v>0</v>
      </c>
      <c r="V15">
        <f t="shared" si="15"/>
        <v>0</v>
      </c>
      <c r="W15">
        <f t="shared" si="16"/>
        <v>2</v>
      </c>
      <c r="X15">
        <f t="shared" si="17"/>
        <v>0</v>
      </c>
      <c r="Y15">
        <f t="shared" si="18"/>
        <v>0</v>
      </c>
      <c r="Z15">
        <f t="shared" si="19"/>
        <v>0</v>
      </c>
      <c r="AA15" t="str">
        <f t="shared" si="20"/>
        <v/>
      </c>
      <c r="AB15" t="str">
        <f t="shared" si="21"/>
        <v/>
      </c>
      <c r="AC15" t="str">
        <f t="shared" si="22"/>
        <v/>
      </c>
      <c r="AD15" t="str">
        <f t="shared" si="23"/>
        <v/>
      </c>
      <c r="AE15" t="str">
        <f t="shared" si="24"/>
        <v/>
      </c>
      <c r="AF15" t="str">
        <f t="shared" si="25"/>
        <v/>
      </c>
      <c r="AG15" t="str">
        <f t="shared" si="26"/>
        <v/>
      </c>
      <c r="AH15" t="str">
        <f t="shared" si="27"/>
        <v/>
      </c>
      <c r="AI15" t="str">
        <f t="shared" si="28"/>
        <v/>
      </c>
      <c r="AJ15" t="str">
        <f t="shared" si="29"/>
        <v/>
      </c>
      <c r="AK15" t="str">
        <f t="shared" si="30"/>
        <v/>
      </c>
      <c r="AL15" t="str">
        <f t="shared" si="31"/>
        <v/>
      </c>
      <c r="AM15" t="str">
        <f t="shared" si="32"/>
        <v xml:space="preserve">vingt </v>
      </c>
      <c r="AN15" t="str">
        <f t="shared" si="33"/>
        <v/>
      </c>
      <c r="AT15" t="str">
        <f t="shared" si="34"/>
        <v xml:space="preserve"> </v>
      </c>
      <c r="AU15" t="str">
        <f t="shared" si="35"/>
        <v xml:space="preserve">cents </v>
      </c>
      <c r="AV15" t="str">
        <f t="shared" si="36"/>
        <v/>
      </c>
      <c r="AW15" t="str">
        <f t="shared" si="37"/>
        <v/>
      </c>
      <c r="AX15">
        <f t="shared" si="38"/>
        <v>0</v>
      </c>
      <c r="AY15" t="str">
        <f t="shared" si="39"/>
        <v xml:space="preserve">cents </v>
      </c>
      <c r="AZ15" t="str">
        <f t="shared" si="40"/>
        <v/>
      </c>
      <c r="BA15" t="str">
        <f t="shared" si="41"/>
        <v/>
      </c>
      <c r="BB15">
        <f t="shared" si="42"/>
        <v>0</v>
      </c>
      <c r="BC15" t="str">
        <f t="shared" si="43"/>
        <v xml:space="preserve">cent </v>
      </c>
      <c r="BD15" t="str">
        <f t="shared" si="44"/>
        <v xml:space="preserve">vingt </v>
      </c>
      <c r="BE15" t="str">
        <f t="shared" si="45"/>
        <v/>
      </c>
      <c r="BF15" t="str">
        <f t="shared" si="46"/>
        <v/>
      </c>
      <c r="BG15" t="str">
        <f t="shared" si="47"/>
        <v/>
      </c>
      <c r="BH15" t="str">
        <f t="shared" si="48"/>
        <v/>
      </c>
      <c r="BI15" t="str">
        <f t="shared" si="49"/>
        <v/>
      </c>
      <c r="BJ15" t="str">
        <f t="shared" si="50"/>
        <v/>
      </c>
      <c r="BK15" t="str">
        <f t="shared" si="51"/>
        <v/>
      </c>
      <c r="BL15" t="str">
        <f t="shared" si="52"/>
        <v xml:space="preserve">vingt </v>
      </c>
      <c r="BM15" t="str">
        <f t="shared" si="53"/>
        <v/>
      </c>
      <c r="BN15" t="str">
        <f t="shared" si="54"/>
        <v/>
      </c>
      <c r="BO15" t="str">
        <f t="shared" si="55"/>
        <v/>
      </c>
      <c r="BP15" t="str">
        <f t="shared" si="56"/>
        <v/>
      </c>
      <c r="BQ15" t="str">
        <f t="shared" si="57"/>
        <v/>
      </c>
      <c r="BR15" t="str">
        <f t="shared" si="58"/>
        <v/>
      </c>
      <c r="BS15" t="str">
        <f t="shared" si="59"/>
        <v/>
      </c>
      <c r="BT15" t="str">
        <f t="shared" si="60"/>
        <v xml:space="preserve">vingt </v>
      </c>
      <c r="BU15" t="str">
        <f t="shared" si="61"/>
        <v/>
      </c>
      <c r="BV15" t="str">
        <f t="shared" si="62"/>
        <v/>
      </c>
      <c r="BW15" t="str">
        <f t="shared" si="63"/>
        <v/>
      </c>
      <c r="BX15" t="str">
        <f t="shared" si="64"/>
        <v/>
      </c>
      <c r="BY15">
        <f t="shared" si="65"/>
        <v>0</v>
      </c>
      <c r="BZ15" t="str">
        <f t="shared" si="66"/>
        <v/>
      </c>
      <c r="CA15" t="str">
        <f t="shared" si="67"/>
        <v/>
      </c>
      <c r="CB15" t="str">
        <f t="shared" si="68"/>
        <v xml:space="preserve">vingt </v>
      </c>
      <c r="CC15">
        <f t="shared" si="69"/>
        <v>0</v>
      </c>
      <c r="CD15" t="str">
        <f t="shared" si="70"/>
        <v/>
      </c>
      <c r="CE15">
        <f t="shared" si="71"/>
        <v>0</v>
      </c>
      <c r="CF15" t="str">
        <f t="shared" si="72"/>
        <v/>
      </c>
      <c r="CG15" t="str">
        <f t="shared" si="73"/>
        <v/>
      </c>
      <c r="CH15">
        <f t="shared" si="74"/>
        <v>0</v>
      </c>
      <c r="CI15" t="str">
        <f t="shared" si="86"/>
        <v xml:space="preserve">vingt </v>
      </c>
      <c r="CJ15" t="str">
        <f t="shared" si="86"/>
        <v/>
      </c>
      <c r="CK15" t="str">
        <f t="shared" si="76"/>
        <v/>
      </c>
      <c r="CL15" t="str">
        <f t="shared" si="87"/>
        <v/>
      </c>
      <c r="CM15" t="str">
        <f t="shared" si="87"/>
        <v xml:space="preserve">vingt </v>
      </c>
      <c r="CN15" t="str">
        <f t="shared" si="87"/>
        <v/>
      </c>
      <c r="CO15" t="str">
        <f t="shared" si="78"/>
        <v/>
      </c>
      <c r="CP15" t="str">
        <f t="shared" si="79"/>
        <v/>
      </c>
      <c r="CQ15" t="str">
        <f t="shared" si="80"/>
        <v xml:space="preserve">vingt </v>
      </c>
      <c r="CR15" t="str">
        <f t="shared" si="81"/>
        <v/>
      </c>
      <c r="CS15" t="str">
        <f t="shared" si="82"/>
        <v/>
      </c>
      <c r="CT15" t="str">
        <f t="shared" si="83"/>
        <v/>
      </c>
      <c r="CU15" t="str">
        <f t="shared" si="84"/>
        <v/>
      </c>
      <c r="CV15" t="str">
        <f t="shared" si="85"/>
        <v/>
      </c>
    </row>
    <row r="16" spans="1:102" x14ac:dyDescent="0.35">
      <c r="B16" t="s">
        <v>28</v>
      </c>
      <c r="D16" s="14">
        <v>10</v>
      </c>
      <c r="E16" s="1">
        <f t="shared" si="0"/>
        <v>10</v>
      </c>
      <c r="G16">
        <f t="shared" si="1"/>
        <v>0</v>
      </c>
      <c r="H16">
        <f t="shared" si="2"/>
        <v>0</v>
      </c>
      <c r="I16">
        <f t="shared" si="3"/>
        <v>10</v>
      </c>
      <c r="J16">
        <f t="shared" si="4"/>
        <v>0</v>
      </c>
      <c r="K16">
        <f t="shared" si="5"/>
        <v>0</v>
      </c>
      <c r="M16">
        <f t="shared" si="6"/>
        <v>0</v>
      </c>
      <c r="N16">
        <f t="shared" si="7"/>
        <v>10</v>
      </c>
      <c r="O16">
        <f t="shared" si="8"/>
        <v>0</v>
      </c>
      <c r="P16">
        <f t="shared" si="9"/>
        <v>0</v>
      </c>
      <c r="Q16">
        <f t="shared" si="10"/>
        <v>0</v>
      </c>
      <c r="R16">
        <f t="shared" si="11"/>
        <v>0</v>
      </c>
      <c r="S16">
        <f t="shared" si="12"/>
        <v>0</v>
      </c>
      <c r="T16">
        <f t="shared" si="13"/>
        <v>0</v>
      </c>
      <c r="U16">
        <f t="shared" si="14"/>
        <v>0</v>
      </c>
      <c r="V16">
        <f t="shared" si="15"/>
        <v>0</v>
      </c>
      <c r="W16">
        <f t="shared" si="16"/>
        <v>1</v>
      </c>
      <c r="X16">
        <f t="shared" si="17"/>
        <v>0</v>
      </c>
      <c r="Y16">
        <f t="shared" si="18"/>
        <v>0</v>
      </c>
      <c r="Z16">
        <f t="shared" si="19"/>
        <v>0</v>
      </c>
      <c r="AA16" t="str">
        <f t="shared" si="20"/>
        <v/>
      </c>
      <c r="AB16" t="str">
        <f t="shared" si="21"/>
        <v/>
      </c>
      <c r="AC16" t="str">
        <f t="shared" si="22"/>
        <v/>
      </c>
      <c r="AD16" t="str">
        <f t="shared" si="23"/>
        <v/>
      </c>
      <c r="AE16" t="str">
        <f t="shared" si="24"/>
        <v/>
      </c>
      <c r="AF16" t="str">
        <f t="shared" si="25"/>
        <v/>
      </c>
      <c r="AG16" t="str">
        <f t="shared" si="26"/>
        <v/>
      </c>
      <c r="AH16" t="str">
        <f t="shared" si="27"/>
        <v/>
      </c>
      <c r="AI16" t="str">
        <f t="shared" si="28"/>
        <v/>
      </c>
      <c r="AJ16" t="str">
        <f t="shared" si="29"/>
        <v/>
      </c>
      <c r="AK16" t="str">
        <f t="shared" si="30"/>
        <v/>
      </c>
      <c r="AL16" t="str">
        <f t="shared" si="31"/>
        <v/>
      </c>
      <c r="AM16" t="str">
        <f t="shared" si="32"/>
        <v xml:space="preserve">dix </v>
      </c>
      <c r="AN16" t="str">
        <f t="shared" si="33"/>
        <v/>
      </c>
      <c r="AT16" t="str">
        <f t="shared" si="34"/>
        <v xml:space="preserve"> </v>
      </c>
      <c r="AU16" t="str">
        <f t="shared" si="35"/>
        <v xml:space="preserve">cents </v>
      </c>
      <c r="AV16" t="str">
        <f t="shared" si="36"/>
        <v/>
      </c>
      <c r="AW16" t="str">
        <f t="shared" si="37"/>
        <v/>
      </c>
      <c r="AX16">
        <f t="shared" si="38"/>
        <v>0</v>
      </c>
      <c r="AY16" t="str">
        <f t="shared" si="39"/>
        <v xml:space="preserve">cents </v>
      </c>
      <c r="AZ16" t="str">
        <f t="shared" si="40"/>
        <v/>
      </c>
      <c r="BA16" t="str">
        <f t="shared" si="41"/>
        <v/>
      </c>
      <c r="BB16">
        <f t="shared" si="42"/>
        <v>0</v>
      </c>
      <c r="BC16" t="str">
        <f t="shared" si="43"/>
        <v xml:space="preserve">cent </v>
      </c>
      <c r="BD16" t="str">
        <f t="shared" si="44"/>
        <v xml:space="preserve">dix </v>
      </c>
      <c r="BE16" t="str">
        <f t="shared" si="45"/>
        <v/>
      </c>
      <c r="BF16" t="str">
        <f t="shared" si="46"/>
        <v/>
      </c>
      <c r="BG16" t="str">
        <f t="shared" si="47"/>
        <v/>
      </c>
      <c r="BH16" t="str">
        <f t="shared" si="48"/>
        <v/>
      </c>
      <c r="BI16" t="str">
        <f t="shared" si="49"/>
        <v/>
      </c>
      <c r="BJ16" t="str">
        <f t="shared" si="50"/>
        <v/>
      </c>
      <c r="BK16" t="str">
        <f t="shared" si="51"/>
        <v/>
      </c>
      <c r="BL16" t="str">
        <f t="shared" si="52"/>
        <v/>
      </c>
      <c r="BM16" t="str">
        <f t="shared" si="53"/>
        <v/>
      </c>
      <c r="BN16" t="str">
        <f t="shared" si="54"/>
        <v/>
      </c>
      <c r="BO16" t="str">
        <f t="shared" si="55"/>
        <v/>
      </c>
      <c r="BP16" t="str">
        <f t="shared" si="56"/>
        <v/>
      </c>
      <c r="BQ16" t="str">
        <f t="shared" si="57"/>
        <v/>
      </c>
      <c r="BR16" t="str">
        <f t="shared" si="58"/>
        <v/>
      </c>
      <c r="BS16" t="str">
        <f t="shared" si="59"/>
        <v/>
      </c>
      <c r="BT16" t="str">
        <f t="shared" si="60"/>
        <v/>
      </c>
      <c r="BU16" t="str">
        <f t="shared" si="61"/>
        <v/>
      </c>
      <c r="BV16" t="str">
        <f t="shared" si="62"/>
        <v/>
      </c>
      <c r="BW16" t="str">
        <f t="shared" si="63"/>
        <v/>
      </c>
      <c r="BX16" t="str">
        <f t="shared" si="64"/>
        <v/>
      </c>
      <c r="BY16">
        <f t="shared" si="65"/>
        <v>0</v>
      </c>
      <c r="BZ16" t="str">
        <f t="shared" si="66"/>
        <v/>
      </c>
      <c r="CA16" t="str">
        <f t="shared" si="67"/>
        <v/>
      </c>
      <c r="CB16" t="str">
        <f t="shared" si="68"/>
        <v/>
      </c>
      <c r="CC16">
        <f t="shared" si="69"/>
        <v>0</v>
      </c>
      <c r="CD16" t="str">
        <f t="shared" si="70"/>
        <v/>
      </c>
      <c r="CE16">
        <f t="shared" si="71"/>
        <v>0</v>
      </c>
      <c r="CF16" t="str">
        <f t="shared" si="72"/>
        <v/>
      </c>
      <c r="CG16" t="str">
        <f t="shared" si="73"/>
        <v/>
      </c>
      <c r="CH16">
        <f t="shared" si="74"/>
        <v>0</v>
      </c>
      <c r="CI16" t="str">
        <f t="shared" si="86"/>
        <v/>
      </c>
      <c r="CJ16" t="str">
        <f t="shared" si="86"/>
        <v/>
      </c>
      <c r="CK16" t="str">
        <f t="shared" si="76"/>
        <v/>
      </c>
      <c r="CL16" t="str">
        <f t="shared" si="87"/>
        <v/>
      </c>
      <c r="CM16" t="str">
        <f t="shared" si="87"/>
        <v/>
      </c>
      <c r="CN16" t="str">
        <f t="shared" si="87"/>
        <v/>
      </c>
      <c r="CO16" t="str">
        <f t="shared" si="78"/>
        <v/>
      </c>
      <c r="CP16" t="str">
        <f t="shared" si="79"/>
        <v/>
      </c>
      <c r="CQ16" t="str">
        <f t="shared" si="80"/>
        <v/>
      </c>
      <c r="CR16" t="str">
        <f t="shared" si="81"/>
        <v/>
      </c>
      <c r="CS16" t="str">
        <f t="shared" si="82"/>
        <v/>
      </c>
      <c r="CT16" t="str">
        <f t="shared" si="83"/>
        <v/>
      </c>
      <c r="CU16" t="str">
        <f t="shared" si="84"/>
        <v/>
      </c>
      <c r="CV16" t="str">
        <f t="shared" si="85"/>
        <v/>
      </c>
    </row>
    <row r="17" spans="2:6" x14ac:dyDescent="0.35">
      <c r="E17" s="1"/>
    </row>
    <row r="18" spans="2:6" ht="21" x14ac:dyDescent="0.5">
      <c r="B18" s="2">
        <f ca="1">+TODAY()</f>
        <v>43415</v>
      </c>
      <c r="C18" s="2"/>
      <c r="D18" s="42" t="s">
        <v>107</v>
      </c>
      <c r="E18" s="1"/>
    </row>
    <row r="19" spans="2:6" x14ac:dyDescent="0.35">
      <c r="E19" s="1"/>
    </row>
    <row r="20" spans="2:6" x14ac:dyDescent="0.35">
      <c r="E20" s="1"/>
    </row>
    <row r="22" spans="2:6" ht="15.5" x14ac:dyDescent="0.35">
      <c r="D22" s="6" t="s">
        <v>6</v>
      </c>
    </row>
    <row r="23" spans="2:6" ht="15.5" x14ac:dyDescent="0.35">
      <c r="D23" s="6"/>
    </row>
    <row r="24" spans="2:6" x14ac:dyDescent="0.35">
      <c r="D24" s="5" t="str">
        <f>CONCATENATE("Pontoise le")</f>
        <v>Pontoise le</v>
      </c>
      <c r="F24" s="9"/>
    </row>
    <row r="25" spans="2:6" x14ac:dyDescent="0.35">
      <c r="D25" s="2">
        <f ca="1">TODAY()</f>
        <v>43415</v>
      </c>
      <c r="F25" s="10"/>
    </row>
    <row r="26" spans="2:6" x14ac:dyDescent="0.35">
      <c r="D26" s="2"/>
      <c r="F26" s="10"/>
    </row>
    <row r="27" spans="2:6" ht="14.25" customHeight="1" x14ac:dyDescent="0.35">
      <c r="D27" s="4" t="str">
        <f>+CONCATENATE(B2," ",B3,)</f>
        <v>Petitechimio Corinne</v>
      </c>
    </row>
    <row r="28" spans="2:6" x14ac:dyDescent="0.35">
      <c r="D28" s="5">
        <f>+B4</f>
        <v>40219</v>
      </c>
    </row>
    <row r="29" spans="2:6" x14ac:dyDescent="0.35">
      <c r="D29" s="5"/>
    </row>
    <row r="30" spans="2:6" x14ac:dyDescent="0.35">
      <c r="D30" s="5"/>
    </row>
    <row r="31" spans="2:6" x14ac:dyDescent="0.35">
      <c r="E31" s="2"/>
    </row>
    <row r="32" spans="2:6" x14ac:dyDescent="0.35">
      <c r="E32" s="2"/>
    </row>
    <row r="34" spans="3:4" x14ac:dyDescent="0.35">
      <c r="C34">
        <v>1</v>
      </c>
      <c r="D34" t="str">
        <f>+CONCATENATE("Pour chaque pompe PCA de ",E14," millitres")</f>
        <v>Pour chaque pompe PCA de 200 millitres</v>
      </c>
    </row>
    <row r="35" spans="3:4" x14ac:dyDescent="0.35">
      <c r="D35" s="7" t="str">
        <f>+CONCATENATE("Utiliser exclusivement ",D15," ampoules de ",D16," ml")</f>
        <v>Utiliser exclusivement 20 ampoules de 10 ml</v>
      </c>
    </row>
    <row r="36" spans="3:4" x14ac:dyDescent="0.35">
      <c r="D36" s="7" t="str">
        <f>+CONCATENATE("contenant ",D9," ",E9)</f>
        <v>contenant 40 mg/ml</v>
      </c>
    </row>
    <row r="37" spans="3:4" x14ac:dyDescent="0.35">
      <c r="D37" t="str">
        <f>+CONCATENATE("soit ",F10," de ",D8)</f>
        <v>soit huit mille milligrammes de Morphine</v>
      </c>
    </row>
    <row r="39" spans="3:4" x14ac:dyDescent="0.35">
      <c r="D39" s="8" t="str">
        <f>+CONCATENATE("Délivrer quantité nécessaire pour ",F13," soit ",F11,)</f>
        <v>Délivrer quantité nécessaire pour vingt huit jours soit quatre cassettes</v>
      </c>
    </row>
    <row r="40" spans="3:4" x14ac:dyDescent="0.35">
      <c r="D40" s="8" t="str">
        <f>+CONCATENATE("soit ", F12, " de ",D8)</f>
        <v>soit trente deux mille milligrammes de Morphine</v>
      </c>
    </row>
    <row r="42" spans="3:4" x14ac:dyDescent="0.35">
      <c r="D42" s="12" t="s">
        <v>50</v>
      </c>
    </row>
    <row r="44" spans="3:4" x14ac:dyDescent="0.35">
      <c r="D44" s="43" t="str">
        <f>+D3</f>
        <v>Exemple à titre pédagogique Utilisation réservée</v>
      </c>
    </row>
    <row r="45" spans="3:4" x14ac:dyDescent="0.35">
      <c r="D45" s="8"/>
    </row>
  </sheetData>
  <sheetProtection algorithmName="SHA-512" hashValue="Arc+0VSLn3gEnkOj6hEw5A2Zm2/eGNuTO4tBROi9Dsa4r+ZQ+/7UKFIBsPezoDHc2CN/C+MsA7qEkHjuMeiBRQ==" saltValue="5T/yncfsk28j8yNb2Vc6Fw==" spinCount="100000" sheet="1" objects="1" scenarios="1" selectLockedCells="1"/>
  <phoneticPr fontId="0" type="noConversion"/>
  <dataValidations count="3">
    <dataValidation type="list" allowBlank="1" showInputMessage="1" showErrorMessage="1" sqref="D8" xr:uid="{00000000-0002-0000-0000-000000000000}">
      <formula1>DCI</formula1>
    </dataValidation>
    <dataValidation type="whole" allowBlank="1" showInputMessage="1" showErrorMessage="1" sqref="D13" xr:uid="{00000000-0002-0000-0000-000001000000}">
      <formula1>1</formula1>
      <formula2>28</formula2>
    </dataValidation>
    <dataValidation type="list" allowBlank="1" showInputMessage="1" showErrorMessage="1" sqref="D9" xr:uid="{00000000-0002-0000-0000-000002000000}">
      <formula1>concentration</formula1>
    </dataValidation>
  </dataValidations>
  <pageMargins left="0.19" right="0.71" top="1.28" bottom="1.6141732283464567" header="0.33" footer="0.31496062992125984"/>
  <pageSetup paperSize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tabSelected="1" workbookViewId="0">
      <selection activeCell="C15" sqref="C15"/>
    </sheetView>
  </sheetViews>
  <sheetFormatPr baseColWidth="10" defaultRowHeight="14.5" x14ac:dyDescent="0.35"/>
  <cols>
    <col min="1" max="1" width="37.453125" bestFit="1" customWidth="1"/>
    <col min="3" max="3" width="12.6328125" customWidth="1"/>
    <col min="4" max="4" width="9.6328125" customWidth="1"/>
  </cols>
  <sheetData>
    <row r="1" spans="1:4" x14ac:dyDescent="0.35">
      <c r="A1" s="34" t="str">
        <f>+pharmacien!D3</f>
        <v>Exemple à titre pédagogique Utilisation réservée</v>
      </c>
    </row>
    <row r="2" spans="1:4" ht="15.5" x14ac:dyDescent="0.35">
      <c r="A2" s="27" t="s">
        <v>101</v>
      </c>
      <c r="C2" s="17"/>
      <c r="D2" s="17"/>
    </row>
    <row r="3" spans="1:4" ht="15.5" x14ac:dyDescent="0.35">
      <c r="A3" s="28" t="s">
        <v>102</v>
      </c>
      <c r="B3" s="17"/>
      <c r="C3" s="17"/>
      <c r="D3" s="17"/>
    </row>
    <row r="5" spans="1:4" x14ac:dyDescent="0.35">
      <c r="A5" t="str">
        <f>+pharmacien!B2</f>
        <v>Petitechimio</v>
      </c>
    </row>
    <row r="6" spans="1:4" x14ac:dyDescent="0.35">
      <c r="A6" t="str">
        <f>+pharmacien!B3</f>
        <v>Corinne</v>
      </c>
    </row>
    <row r="7" spans="1:4" x14ac:dyDescent="0.35">
      <c r="A7" s="26">
        <f>+pharmacien!B4</f>
        <v>40219</v>
      </c>
    </row>
    <row r="9" spans="1:4" x14ac:dyDescent="0.35">
      <c r="A9" t="s">
        <v>69</v>
      </c>
    </row>
    <row r="10" spans="1:4" x14ac:dyDescent="0.35">
      <c r="A10" t="str">
        <f>+pharmacien!D34</f>
        <v>Pour chaque pompe PCA de 200 millitres</v>
      </c>
    </row>
    <row r="11" spans="1:4" x14ac:dyDescent="0.35">
      <c r="A11" t="str">
        <f>+pharmacien!D35</f>
        <v>Utiliser exclusivement 20 ampoules de 10 ml</v>
      </c>
    </row>
    <row r="12" spans="1:4" x14ac:dyDescent="0.35">
      <c r="A12" t="str">
        <f>+pharmacien!D36</f>
        <v>contenant 40 mg/ml</v>
      </c>
    </row>
    <row r="13" spans="1:4" x14ac:dyDescent="0.35">
      <c r="A13" t="str">
        <f>+pharmacien!D37</f>
        <v>soit huit mille milligrammes de Morphine</v>
      </c>
    </row>
    <row r="15" spans="1:4" x14ac:dyDescent="0.35">
      <c r="A15" t="s">
        <v>70</v>
      </c>
      <c r="C15" s="44" t="s">
        <v>96</v>
      </c>
    </row>
    <row r="16" spans="1:4" x14ac:dyDescent="0.35">
      <c r="A16" t="s">
        <v>35</v>
      </c>
      <c r="C16" s="45">
        <f>+pharmacien!D9</f>
        <v>40</v>
      </c>
      <c r="D16" t="str">
        <f>+pharmacien!E9</f>
        <v>mg/ml</v>
      </c>
    </row>
    <row r="17" spans="1:4" x14ac:dyDescent="0.35">
      <c r="A17" t="s">
        <v>71</v>
      </c>
      <c r="C17" s="35">
        <v>6</v>
      </c>
      <c r="D17" t="s">
        <v>76</v>
      </c>
    </row>
    <row r="18" spans="1:4" x14ac:dyDescent="0.35">
      <c r="A18" t="s">
        <v>72</v>
      </c>
      <c r="C18" s="35">
        <v>7</v>
      </c>
      <c r="D18" t="s">
        <v>92</v>
      </c>
    </row>
    <row r="19" spans="1:4" x14ac:dyDescent="0.35">
      <c r="A19" t="s">
        <v>73</v>
      </c>
      <c r="C19" s="35">
        <v>15</v>
      </c>
      <c r="D19" t="s">
        <v>92</v>
      </c>
    </row>
    <row r="20" spans="1:4" x14ac:dyDescent="0.35">
      <c r="A20" t="s">
        <v>74</v>
      </c>
      <c r="C20" s="35">
        <v>3</v>
      </c>
      <c r="D20" s="25" t="s">
        <v>93</v>
      </c>
    </row>
    <row r="21" spans="1:4" x14ac:dyDescent="0.35">
      <c r="A21" t="s">
        <v>75</v>
      </c>
      <c r="C21" s="35">
        <f>+pharmacien!D14</f>
        <v>200</v>
      </c>
      <c r="D21" t="s">
        <v>94</v>
      </c>
    </row>
    <row r="22" spans="1:4" ht="15" thickBot="1" x14ac:dyDescent="0.4"/>
    <row r="23" spans="1:4" ht="23.5" thickBot="1" x14ac:dyDescent="0.4">
      <c r="A23" s="18" t="s">
        <v>77</v>
      </c>
      <c r="B23" s="19" t="s">
        <v>78</v>
      </c>
      <c r="C23" s="19" t="s">
        <v>79</v>
      </c>
      <c r="D23" s="31" t="s">
        <v>105</v>
      </c>
    </row>
    <row r="24" spans="1:4" ht="23.5" x14ac:dyDescent="0.35">
      <c r="A24" s="20" t="s">
        <v>80</v>
      </c>
      <c r="B24" s="40" t="s">
        <v>35</v>
      </c>
      <c r="C24" s="36">
        <f>+C16</f>
        <v>40</v>
      </c>
      <c r="D24" s="38" t="str">
        <f>+D16</f>
        <v>mg/ml</v>
      </c>
    </row>
    <row r="25" spans="1:4" ht="58" thickBot="1" x14ac:dyDescent="0.4">
      <c r="A25" s="21" t="s">
        <v>81</v>
      </c>
      <c r="B25" s="41"/>
      <c r="C25" s="37"/>
      <c r="D25" s="39"/>
    </row>
    <row r="26" spans="1:4" ht="58" thickBot="1" x14ac:dyDescent="0.4">
      <c r="A26" s="22" t="s">
        <v>82</v>
      </c>
      <c r="B26" s="23" t="s">
        <v>83</v>
      </c>
      <c r="C26" s="36">
        <f t="shared" ref="C26:D26" si="0">+C18</f>
        <v>7</v>
      </c>
      <c r="D26" s="38" t="str">
        <f t="shared" si="0"/>
        <v>mg</v>
      </c>
    </row>
    <row r="27" spans="1:4" ht="23.5" thickBot="1" x14ac:dyDescent="0.4">
      <c r="A27" s="24" t="s">
        <v>84</v>
      </c>
      <c r="B27" s="23" t="s">
        <v>85</v>
      </c>
      <c r="C27" s="37"/>
      <c r="D27" s="39"/>
    </row>
    <row r="28" spans="1:4" ht="23.5" thickBot="1" x14ac:dyDescent="0.4">
      <c r="A28" s="24" t="s">
        <v>86</v>
      </c>
      <c r="B28" s="23" t="s">
        <v>87</v>
      </c>
      <c r="C28" s="36">
        <f t="shared" ref="C28:D28" si="1">+C20</f>
        <v>3</v>
      </c>
      <c r="D28" s="38" t="str">
        <f t="shared" si="1"/>
        <v>/h</v>
      </c>
    </row>
    <row r="29" spans="1:4" ht="35" thickBot="1" x14ac:dyDescent="0.4">
      <c r="A29" s="24" t="s">
        <v>88</v>
      </c>
      <c r="B29" s="23" t="s">
        <v>89</v>
      </c>
      <c r="C29" s="37"/>
      <c r="D29" s="39"/>
    </row>
    <row r="30" spans="1:4" ht="69.5" thickBot="1" x14ac:dyDescent="0.4">
      <c r="A30" s="24" t="s">
        <v>90</v>
      </c>
      <c r="B30" s="23" t="s">
        <v>91</v>
      </c>
      <c r="C30" s="32">
        <f>+C21</f>
        <v>200</v>
      </c>
      <c r="D30" s="33" t="str">
        <f>+D21</f>
        <v>ml</v>
      </c>
    </row>
    <row r="31" spans="1:4" x14ac:dyDescent="0.35">
      <c r="D31" s="29"/>
    </row>
    <row r="32" spans="1:4" x14ac:dyDescent="0.35">
      <c r="A32" s="30" t="s">
        <v>103</v>
      </c>
      <c r="B32" s="35" t="s">
        <v>52</v>
      </c>
    </row>
    <row r="33" spans="1:3" x14ac:dyDescent="0.35">
      <c r="A33" s="30" t="s">
        <v>104</v>
      </c>
      <c r="B33" s="2">
        <f ca="1">+pharmacien!B18</f>
        <v>43415</v>
      </c>
    </row>
    <row r="34" spans="1:3" ht="15.5" x14ac:dyDescent="0.35">
      <c r="A34" s="46" t="str">
        <f>+pharmacien!D3</f>
        <v>Exemple à titre pédagogique Utilisation réservée</v>
      </c>
      <c r="B34" s="46"/>
      <c r="C34" s="46"/>
    </row>
  </sheetData>
  <sheetProtection algorithmName="SHA-512" hashValue="+fhMzlYjlrXo17/d0r/vbOaIAS2qUBrtsuRUp14L4nVnpmBIgPYhjt43wplXTCQSq0Pzj+y5ZnnGuzCV2/4slw==" saltValue="EV3g1JWknAZMC2U/WRc4Dw==" spinCount="100000" sheet="1" objects="1" scenarios="1" selectLockedCells="1"/>
  <mergeCells count="8">
    <mergeCell ref="A34:C34"/>
    <mergeCell ref="C28:C29"/>
    <mergeCell ref="D28:D29"/>
    <mergeCell ref="B24:B25"/>
    <mergeCell ref="C24:C25"/>
    <mergeCell ref="D24:D25"/>
    <mergeCell ref="C26:C27"/>
    <mergeCell ref="D26:D27"/>
  </mergeCells>
  <dataValidations count="2">
    <dataValidation type="list" allowBlank="1" showInputMessage="1" showErrorMessage="1" sqref="C15" xr:uid="{00000000-0002-0000-0100-000000000000}">
      <formula1>voie</formula1>
    </dataValidation>
    <dataValidation type="list" allowBlank="1" showInputMessage="1" showErrorMessage="1" sqref="B32" xr:uid="{00000000-0002-0000-0100-000001000000}">
      <formula1>prescripteurs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4"/>
  <sheetViews>
    <sheetView topLeftCell="A4" workbookViewId="0">
      <selection activeCell="K9" sqref="K9"/>
    </sheetView>
  </sheetViews>
  <sheetFormatPr baseColWidth="10" defaultRowHeight="14.5" x14ac:dyDescent="0.35"/>
  <cols>
    <col min="7" max="7" width="12.36328125" bestFit="1" customWidth="1"/>
    <col min="9" max="9" width="11.08984375" bestFit="1" customWidth="1"/>
  </cols>
  <sheetData>
    <row r="2" spans="1:12" x14ac:dyDescent="0.35">
      <c r="C2" t="s">
        <v>2</v>
      </c>
      <c r="E2" t="s">
        <v>12</v>
      </c>
      <c r="F2" t="s">
        <v>36</v>
      </c>
      <c r="G2" t="s">
        <v>15</v>
      </c>
      <c r="H2" t="s">
        <v>16</v>
      </c>
    </row>
    <row r="3" spans="1:12" x14ac:dyDescent="0.35">
      <c r="A3" t="s">
        <v>64</v>
      </c>
      <c r="C3" t="s">
        <v>3</v>
      </c>
      <c r="E3" t="s">
        <v>13</v>
      </c>
      <c r="F3">
        <v>10</v>
      </c>
      <c r="G3">
        <v>3</v>
      </c>
      <c r="H3" t="s">
        <v>17</v>
      </c>
      <c r="J3" t="s">
        <v>24</v>
      </c>
      <c r="K3" t="s">
        <v>26</v>
      </c>
      <c r="L3" t="s">
        <v>42</v>
      </c>
    </row>
    <row r="4" spans="1:12" x14ac:dyDescent="0.35">
      <c r="A4" t="s">
        <v>65</v>
      </c>
      <c r="C4" t="s">
        <v>4</v>
      </c>
      <c r="E4" t="s">
        <v>14</v>
      </c>
      <c r="F4">
        <v>40</v>
      </c>
      <c r="G4">
        <v>2</v>
      </c>
      <c r="H4" t="s">
        <v>18</v>
      </c>
      <c r="J4">
        <v>1000</v>
      </c>
      <c r="K4">
        <v>100</v>
      </c>
      <c r="L4" t="s">
        <v>40</v>
      </c>
    </row>
    <row r="5" spans="1:12" x14ac:dyDescent="0.35">
      <c r="A5" t="s">
        <v>66</v>
      </c>
      <c r="C5" t="s">
        <v>38</v>
      </c>
      <c r="E5" t="s">
        <v>47</v>
      </c>
      <c r="F5">
        <v>50</v>
      </c>
      <c r="H5" t="s">
        <v>19</v>
      </c>
      <c r="J5">
        <v>4000</v>
      </c>
      <c r="L5" t="s">
        <v>41</v>
      </c>
    </row>
    <row r="6" spans="1:12" x14ac:dyDescent="0.35">
      <c r="C6" t="s">
        <v>46</v>
      </c>
    </row>
    <row r="7" spans="1:12" x14ac:dyDescent="0.35">
      <c r="C7" t="s">
        <v>29</v>
      </c>
    </row>
    <row r="8" spans="1:12" x14ac:dyDescent="0.35">
      <c r="C8" t="s">
        <v>34</v>
      </c>
    </row>
    <row r="9" spans="1:12" x14ac:dyDescent="0.35">
      <c r="C9" t="s">
        <v>30</v>
      </c>
      <c r="J9" t="s">
        <v>51</v>
      </c>
      <c r="L9" t="s">
        <v>56</v>
      </c>
    </row>
    <row r="10" spans="1:12" x14ac:dyDescent="0.35">
      <c r="J10" t="s">
        <v>52</v>
      </c>
      <c r="L10" t="s">
        <v>0</v>
      </c>
    </row>
    <row r="11" spans="1:12" x14ac:dyDescent="0.35">
      <c r="E11" t="s">
        <v>31</v>
      </c>
      <c r="G11" t="s">
        <v>33</v>
      </c>
      <c r="I11" t="s">
        <v>43</v>
      </c>
      <c r="J11" t="s">
        <v>53</v>
      </c>
      <c r="L11" t="s">
        <v>32</v>
      </c>
    </row>
    <row r="12" spans="1:12" x14ac:dyDescent="0.35">
      <c r="C12" t="s">
        <v>57</v>
      </c>
      <c r="E12">
        <v>50</v>
      </c>
      <c r="G12" t="str">
        <f>+C4</f>
        <v>ACTISKENAN</v>
      </c>
      <c r="I12" t="s">
        <v>49</v>
      </c>
      <c r="J12" t="s">
        <v>54</v>
      </c>
      <c r="L12" t="s">
        <v>61</v>
      </c>
    </row>
    <row r="13" spans="1:12" x14ac:dyDescent="0.35">
      <c r="C13" t="s">
        <v>58</v>
      </c>
      <c r="E13">
        <v>100</v>
      </c>
      <c r="G13" t="str">
        <f>+C6</f>
        <v>OXYNORM Orodispersible</v>
      </c>
      <c r="I13" t="s">
        <v>48</v>
      </c>
      <c r="J13" t="s">
        <v>55</v>
      </c>
    </row>
    <row r="14" spans="1:12" x14ac:dyDescent="0.35">
      <c r="C14" t="s">
        <v>63</v>
      </c>
      <c r="E14">
        <v>200</v>
      </c>
    </row>
    <row r="15" spans="1:12" x14ac:dyDescent="0.35">
      <c r="C15" t="s">
        <v>45</v>
      </c>
      <c r="E15">
        <v>400</v>
      </c>
    </row>
    <row r="16" spans="1:12" x14ac:dyDescent="0.35">
      <c r="C16" t="s">
        <v>59</v>
      </c>
      <c r="E16">
        <v>600</v>
      </c>
      <c r="G16" t="s">
        <v>44</v>
      </c>
      <c r="I16" t="s">
        <v>45</v>
      </c>
      <c r="K16" t="s">
        <v>95</v>
      </c>
    </row>
    <row r="17" spans="3:11" x14ac:dyDescent="0.35">
      <c r="C17" t="s">
        <v>34</v>
      </c>
      <c r="E17">
        <v>800</v>
      </c>
      <c r="G17">
        <v>100</v>
      </c>
      <c r="I17">
        <v>5</v>
      </c>
      <c r="K17" t="s">
        <v>96</v>
      </c>
    </row>
    <row r="18" spans="3:11" x14ac:dyDescent="0.35">
      <c r="C18" t="s">
        <v>60</v>
      </c>
      <c r="G18">
        <v>200</v>
      </c>
      <c r="I18">
        <v>10</v>
      </c>
      <c r="K18" t="s">
        <v>97</v>
      </c>
    </row>
    <row r="19" spans="3:11" x14ac:dyDescent="0.35">
      <c r="C19" t="s">
        <v>62</v>
      </c>
      <c r="G19">
        <v>30</v>
      </c>
      <c r="I19">
        <v>15</v>
      </c>
      <c r="K19" t="s">
        <v>98</v>
      </c>
    </row>
    <row r="20" spans="3:11" x14ac:dyDescent="0.35">
      <c r="G20">
        <v>800</v>
      </c>
      <c r="I20">
        <v>20</v>
      </c>
      <c r="K20" t="s">
        <v>99</v>
      </c>
    </row>
    <row r="21" spans="3:11" x14ac:dyDescent="0.35">
      <c r="I21">
        <v>30</v>
      </c>
      <c r="K21" t="s">
        <v>100</v>
      </c>
    </row>
    <row r="22" spans="3:11" x14ac:dyDescent="0.35">
      <c r="H22">
        <v>60</v>
      </c>
      <c r="I22">
        <v>40</v>
      </c>
    </row>
    <row r="23" spans="3:11" x14ac:dyDescent="0.35">
      <c r="I23">
        <v>80</v>
      </c>
    </row>
    <row r="24" spans="3:11" x14ac:dyDescent="0.35">
      <c r="I24">
        <v>120</v>
      </c>
    </row>
  </sheetData>
  <sheetProtection selectLockedCells="1" selectUnlockedCell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21</vt:i4>
      </vt:variant>
    </vt:vector>
  </HeadingPairs>
  <TitlesOfParts>
    <vt:vector size="24" baseType="lpstr">
      <vt:lpstr>pharmacien</vt:lpstr>
      <vt:lpstr>Infirmière</vt:lpstr>
      <vt:lpstr>Menu</vt:lpstr>
      <vt:lpstr>abstral</vt:lpstr>
      <vt:lpstr>cassette</vt:lpstr>
      <vt:lpstr>CFTM</vt:lpstr>
      <vt:lpstr>concentration</vt:lpstr>
      <vt:lpstr>DCI</vt:lpstr>
      <vt:lpstr>dosage</vt:lpstr>
      <vt:lpstr>effentora</vt:lpstr>
      <vt:lpstr>encours</vt:lpstr>
      <vt:lpstr>genre</vt:lpstr>
      <vt:lpstr>LI</vt:lpstr>
      <vt:lpstr>oxycontin</vt:lpstr>
      <vt:lpstr>patch</vt:lpstr>
      <vt:lpstr>patchs</vt:lpstr>
      <vt:lpstr>pca</vt:lpstr>
      <vt:lpstr>pharmacie</vt:lpstr>
      <vt:lpstr>prescripteurs</vt:lpstr>
      <vt:lpstr>produitPO</vt:lpstr>
      <vt:lpstr>unités</vt:lpstr>
      <vt:lpstr>voie</vt:lpstr>
      <vt:lpstr>volume</vt:lpstr>
      <vt:lpstr>pharmacien!Zone_d_impression</vt:lpstr>
    </vt:vector>
  </TitlesOfParts>
  <Company>CHRD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782838</dc:creator>
  <cp:lastModifiedBy>Bernard DEVALOIS</cp:lastModifiedBy>
  <cp:lastPrinted>2018-11-08T15:26:42Z</cp:lastPrinted>
  <dcterms:created xsi:type="dcterms:W3CDTF">2012-11-16T14:52:36Z</dcterms:created>
  <dcterms:modified xsi:type="dcterms:W3CDTF">2018-11-11T16:00:00Z</dcterms:modified>
</cp:coreProperties>
</file>